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7B835444-6508-46F9-9778-46C6E134CC7F}" xr6:coauthVersionLast="47" xr6:coauthVersionMax="47" xr10:uidLastSave="{00000000-0000-0000-0000-000000000000}"/>
  <bookViews>
    <workbookView xWindow="-110" yWindow="-110" windowWidth="19420" windowHeight="11500" tabRatio="692" xr2:uid="{A1FFB18E-DB6B-410D-8E22-4BA15F0B72A4}"/>
  </bookViews>
  <sheets>
    <sheet name="Appendix D - 28Y" sheetId="9" r:id="rId1"/>
    <sheet name="Appendix D - 20Y" sheetId="14" r:id="rId2"/>
    <sheet name="Appendix D - 10Y" sheetId="15" r:id="rId3"/>
    <sheet name="Amortization Schedule" sheetId="13" r:id="rId4"/>
  </sheets>
  <definedNames>
    <definedName name="_xlnm.Print_Area" localSheetId="2">'Appendix D - 10Y'!$A$1:$AR$52</definedName>
    <definedName name="_xlnm.Print_Area" localSheetId="1">'Appendix D - 20Y'!$A$1:$AJ$52</definedName>
    <definedName name="_xlnm.Print_Area" localSheetId="0">'Appendix D - 28Y'!$A$1:$AR$53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5" l="1"/>
  <c r="D50" i="15"/>
  <c r="C43" i="15"/>
  <c r="D43" i="15" s="1"/>
  <c r="E43" i="15" s="1"/>
  <c r="F43" i="15" s="1"/>
  <c r="G43" i="15" s="1"/>
  <c r="H43" i="15" s="1"/>
  <c r="I43" i="15" s="1"/>
  <c r="J43" i="15" s="1"/>
  <c r="K43" i="15" s="1"/>
  <c r="L43" i="15" s="1"/>
  <c r="M43" i="15" s="1"/>
  <c r="N43" i="15" s="1"/>
  <c r="O43" i="15" s="1"/>
  <c r="P43" i="15" s="1"/>
  <c r="Q43" i="15" s="1"/>
  <c r="R43" i="15" s="1"/>
  <c r="S43" i="15" s="1"/>
  <c r="T43" i="15" s="1"/>
  <c r="U43" i="15" s="1"/>
  <c r="V43" i="15" s="1"/>
  <c r="W43" i="15" s="1"/>
  <c r="X43" i="15" s="1"/>
  <c r="Y43" i="15" s="1"/>
  <c r="Z43" i="15" s="1"/>
  <c r="AA43" i="15" s="1"/>
  <c r="AB43" i="15" s="1"/>
  <c r="AC43" i="15" s="1"/>
  <c r="AD43" i="15" s="1"/>
  <c r="AE43" i="15" s="1"/>
  <c r="AF43" i="15" s="1"/>
  <c r="AJ38" i="15"/>
  <c r="AI36" i="15"/>
  <c r="AH36" i="15"/>
  <c r="AG36" i="15"/>
  <c r="AI29" i="15"/>
  <c r="AH29" i="15"/>
  <c r="AG29" i="15"/>
  <c r="D14" i="15"/>
  <c r="E14" i="15" s="1"/>
  <c r="F14" i="15" s="1"/>
  <c r="G14" i="15" s="1"/>
  <c r="H14" i="15" s="1"/>
  <c r="I14" i="15" s="1"/>
  <c r="J14" i="15" s="1"/>
  <c r="K14" i="15" s="1"/>
  <c r="L14" i="15" s="1"/>
  <c r="M14" i="15" s="1"/>
  <c r="N14" i="15" s="1"/>
  <c r="O14" i="15" s="1"/>
  <c r="P14" i="15" s="1"/>
  <c r="Q14" i="15" s="1"/>
  <c r="R14" i="15" s="1"/>
  <c r="S14" i="15" s="1"/>
  <c r="T14" i="15" s="1"/>
  <c r="U14" i="15" s="1"/>
  <c r="V14" i="15" s="1"/>
  <c r="W14" i="15" s="1"/>
  <c r="X14" i="15" s="1"/>
  <c r="Y14" i="15" s="1"/>
  <c r="Z14" i="15" s="1"/>
  <c r="AA14" i="15" s="1"/>
  <c r="AB14" i="15" s="1"/>
  <c r="AC14" i="15" s="1"/>
  <c r="AD14" i="15" s="1"/>
  <c r="AE14" i="15" s="1"/>
  <c r="AF14" i="15" s="1"/>
  <c r="AG14" i="15" s="1"/>
  <c r="AH14" i="15" s="1"/>
  <c r="AI14" i="15" s="1"/>
  <c r="C29" i="15"/>
  <c r="D51" i="14"/>
  <c r="D50" i="14"/>
  <c r="C43" i="14"/>
  <c r="D43" i="14" s="1"/>
  <c r="E43" i="14" s="1"/>
  <c r="F43" i="14" s="1"/>
  <c r="G43" i="14" s="1"/>
  <c r="H43" i="14" s="1"/>
  <c r="I43" i="14" s="1"/>
  <c r="J43" i="14" s="1"/>
  <c r="K43" i="14" s="1"/>
  <c r="L43" i="14" s="1"/>
  <c r="M43" i="14" s="1"/>
  <c r="N43" i="14" s="1"/>
  <c r="O43" i="14" s="1"/>
  <c r="P43" i="14" s="1"/>
  <c r="Q43" i="14" s="1"/>
  <c r="R43" i="14" s="1"/>
  <c r="S43" i="14" s="1"/>
  <c r="T43" i="14" s="1"/>
  <c r="U43" i="14" s="1"/>
  <c r="V43" i="14" s="1"/>
  <c r="W43" i="14" s="1"/>
  <c r="X43" i="14" s="1"/>
  <c r="Y43" i="14" s="1"/>
  <c r="Z43" i="14" s="1"/>
  <c r="AA43" i="14" s="1"/>
  <c r="AB43" i="14" s="1"/>
  <c r="AC43" i="14" s="1"/>
  <c r="AD43" i="14" s="1"/>
  <c r="AE43" i="14" s="1"/>
  <c r="AF43" i="14" s="1"/>
  <c r="AJ38" i="14"/>
  <c r="AI36" i="14"/>
  <c r="AH36" i="14"/>
  <c r="AG36" i="14"/>
  <c r="AI29" i="14"/>
  <c r="AH29" i="14"/>
  <c r="AG29" i="14"/>
  <c r="D14" i="14"/>
  <c r="E14" i="14" s="1"/>
  <c r="F14" i="14" s="1"/>
  <c r="G14" i="14" s="1"/>
  <c r="H14" i="14" s="1"/>
  <c r="I14" i="14" s="1"/>
  <c r="J14" i="14" s="1"/>
  <c r="K14" i="14" s="1"/>
  <c r="L14" i="14" s="1"/>
  <c r="M14" i="14" s="1"/>
  <c r="N14" i="14" s="1"/>
  <c r="O14" i="14" s="1"/>
  <c r="P14" i="14" s="1"/>
  <c r="Q14" i="14" s="1"/>
  <c r="R14" i="14" s="1"/>
  <c r="S14" i="14" s="1"/>
  <c r="T14" i="14" s="1"/>
  <c r="U14" i="14" s="1"/>
  <c r="V14" i="14" s="1"/>
  <c r="W14" i="14" s="1"/>
  <c r="X14" i="14" s="1"/>
  <c r="Y14" i="14" s="1"/>
  <c r="Z14" i="14" s="1"/>
  <c r="AA14" i="14" s="1"/>
  <c r="AB14" i="14" s="1"/>
  <c r="AC14" i="14" s="1"/>
  <c r="AD14" i="14" s="1"/>
  <c r="AE14" i="14" s="1"/>
  <c r="AF14" i="14" s="1"/>
  <c r="AG14" i="14" s="1"/>
  <c r="AH14" i="14" s="1"/>
  <c r="AI14" i="14" s="1"/>
  <c r="C29" i="14"/>
  <c r="D50" i="9"/>
  <c r="D51" i="9"/>
  <c r="C15" i="15" l="1"/>
  <c r="C16" i="15" s="1"/>
  <c r="AJ43" i="14"/>
  <c r="AG43" i="14"/>
  <c r="C15" i="14"/>
  <c r="AJ43" i="15"/>
  <c r="AG43" i="15"/>
  <c r="AH43" i="15" s="1"/>
  <c r="AI43" i="15" s="1"/>
  <c r="AI37" i="15" s="1"/>
  <c r="AJ38" i="9"/>
  <c r="B1" i="13"/>
  <c r="C10" i="13" s="1"/>
  <c r="E10" i="13" s="1"/>
  <c r="AI29" i="9"/>
  <c r="AH29" i="9"/>
  <c r="AG29" i="9"/>
  <c r="C43" i="9"/>
  <c r="D43" i="9" s="1"/>
  <c r="E43" i="9" s="1"/>
  <c r="F43" i="9" s="1"/>
  <c r="G43" i="9" s="1"/>
  <c r="H43" i="9" s="1"/>
  <c r="I43" i="9" s="1"/>
  <c r="J43" i="9" s="1"/>
  <c r="K43" i="9" s="1"/>
  <c r="L43" i="9" s="1"/>
  <c r="M43" i="9" s="1"/>
  <c r="N43" i="9" s="1"/>
  <c r="O43" i="9" s="1"/>
  <c r="P43" i="9" s="1"/>
  <c r="Q43" i="9" s="1"/>
  <c r="R43" i="9" s="1"/>
  <c r="S43" i="9" s="1"/>
  <c r="T43" i="9" s="1"/>
  <c r="U43" i="9" s="1"/>
  <c r="V43" i="9" s="1"/>
  <c r="W43" i="9" s="1"/>
  <c r="X43" i="9" s="1"/>
  <c r="Y43" i="9" s="1"/>
  <c r="Z43" i="9" s="1"/>
  <c r="AA43" i="9" s="1"/>
  <c r="AB43" i="9" s="1"/>
  <c r="AC43" i="9" s="1"/>
  <c r="AD43" i="9" s="1"/>
  <c r="AE43" i="9" s="1"/>
  <c r="AF43" i="9" s="1"/>
  <c r="AJ43" i="9" s="1"/>
  <c r="C2" i="13"/>
  <c r="C3" i="13"/>
  <c r="D15" i="15" l="1"/>
  <c r="C21" i="15"/>
  <c r="C25" i="15"/>
  <c r="C20" i="15"/>
  <c r="AH37" i="15"/>
  <c r="D16" i="15"/>
  <c r="E15" i="15" s="1"/>
  <c r="D25" i="15"/>
  <c r="AG37" i="15"/>
  <c r="AH43" i="14"/>
  <c r="AG37" i="14"/>
  <c r="C16" i="14"/>
  <c r="D15" i="14" s="1"/>
  <c r="C21" i="14"/>
  <c r="AI36" i="9"/>
  <c r="AG43" i="9"/>
  <c r="AH43" i="9" s="1"/>
  <c r="AI43" i="9" s="1"/>
  <c r="B5" i="13"/>
  <c r="D21" i="15" l="1"/>
  <c r="D16" i="14"/>
  <c r="E15" i="14" s="1"/>
  <c r="D20" i="15"/>
  <c r="D45" i="15"/>
  <c r="C20" i="14"/>
  <c r="E17" i="15"/>
  <c r="E16" i="15" s="1"/>
  <c r="AI43" i="14"/>
  <c r="AI37" i="14" s="1"/>
  <c r="AH37" i="14"/>
  <c r="C45" i="15"/>
  <c r="C22" i="15"/>
  <c r="C23" i="15" s="1"/>
  <c r="C25" i="14"/>
  <c r="AI37" i="9"/>
  <c r="D62" i="13"/>
  <c r="D54" i="13"/>
  <c r="D46" i="13"/>
  <c r="D38" i="13"/>
  <c r="D30" i="13"/>
  <c r="D22" i="13"/>
  <c r="D14" i="13"/>
  <c r="D61" i="13"/>
  <c r="D53" i="13"/>
  <c r="D45" i="13"/>
  <c r="D37" i="13"/>
  <c r="D29" i="13"/>
  <c r="D21" i="13"/>
  <c r="D13" i="13"/>
  <c r="D68" i="13"/>
  <c r="D60" i="13"/>
  <c r="D52" i="13"/>
  <c r="D44" i="13"/>
  <c r="D36" i="13"/>
  <c r="D28" i="13"/>
  <c r="D20" i="13"/>
  <c r="D12" i="13"/>
  <c r="D67" i="13"/>
  <c r="D59" i="13"/>
  <c r="D51" i="13"/>
  <c r="D43" i="13"/>
  <c r="D35" i="13"/>
  <c r="D27" i="13"/>
  <c r="D19" i="13"/>
  <c r="D11" i="13"/>
  <c r="D64" i="13"/>
  <c r="D56" i="13"/>
  <c r="D48" i="13"/>
  <c r="D40" i="13"/>
  <c r="D32" i="13"/>
  <c r="D24" i="13"/>
  <c r="D16" i="13"/>
  <c r="D55" i="13"/>
  <c r="D47" i="13"/>
  <c r="D31" i="13"/>
  <c r="D15" i="13"/>
  <c r="D69" i="13"/>
  <c r="D63" i="13"/>
  <c r="D39" i="13"/>
  <c r="D23" i="13"/>
  <c r="D66" i="13"/>
  <c r="D58" i="13"/>
  <c r="D50" i="13"/>
  <c r="D42" i="13"/>
  <c r="D34" i="13"/>
  <c r="D26" i="13"/>
  <c r="D18" i="13"/>
  <c r="D10" i="13"/>
  <c r="F10" i="13" s="1"/>
  <c r="G10" i="13" s="1"/>
  <c r="C11" i="13" s="1"/>
  <c r="E11" i="13" s="1"/>
  <c r="D65" i="13"/>
  <c r="D57" i="13"/>
  <c r="D49" i="13"/>
  <c r="D41" i="13"/>
  <c r="D33" i="13"/>
  <c r="D25" i="13"/>
  <c r="D17" i="13"/>
  <c r="D20" i="14" l="1"/>
  <c r="D21" i="14"/>
  <c r="F15" i="15"/>
  <c r="F17" i="15" s="1"/>
  <c r="E25" i="15"/>
  <c r="E45" i="15" s="1"/>
  <c r="E20" i="15"/>
  <c r="E22" i="15" s="1"/>
  <c r="C24" i="15"/>
  <c r="E17" i="14"/>
  <c r="E16" i="14" s="1"/>
  <c r="C45" i="14"/>
  <c r="C22" i="14"/>
  <c r="C23" i="14" s="1"/>
  <c r="C34" i="15"/>
  <c r="C34" i="14"/>
  <c r="D25" i="14"/>
  <c r="F16" i="15"/>
  <c r="G15" i="15" s="1"/>
  <c r="F25" i="15"/>
  <c r="F21" i="15"/>
  <c r="E21" i="15"/>
  <c r="D22" i="15"/>
  <c r="D23" i="15" s="1"/>
  <c r="F11" i="13"/>
  <c r="G11" i="13" s="1"/>
  <c r="F20" i="15" l="1"/>
  <c r="E23" i="15"/>
  <c r="F15" i="14"/>
  <c r="F17" i="14" s="1"/>
  <c r="F16" i="14" s="1"/>
  <c r="E20" i="14"/>
  <c r="E21" i="14"/>
  <c r="D24" i="15"/>
  <c r="E24" i="15"/>
  <c r="C24" i="14"/>
  <c r="C30" i="14"/>
  <c r="C30" i="15"/>
  <c r="F45" i="15"/>
  <c r="F22" i="15"/>
  <c r="F23" i="15" s="1"/>
  <c r="D45" i="14"/>
  <c r="D22" i="14"/>
  <c r="D23" i="14" s="1"/>
  <c r="G17" i="15"/>
  <c r="G16" i="15" s="1"/>
  <c r="E25" i="14"/>
  <c r="C12" i="13"/>
  <c r="E12" i="13" s="1"/>
  <c r="C30" i="9"/>
  <c r="G15" i="14" l="1"/>
  <c r="F25" i="14"/>
  <c r="F21" i="14"/>
  <c r="F20" i="14"/>
  <c r="F24" i="15"/>
  <c r="H15" i="15"/>
  <c r="G25" i="15"/>
  <c r="G21" i="15"/>
  <c r="G20" i="15"/>
  <c r="E22" i="14"/>
  <c r="E23" i="14" s="1"/>
  <c r="E45" i="14"/>
  <c r="D29" i="15"/>
  <c r="C33" i="15"/>
  <c r="D24" i="14"/>
  <c r="F12" i="13"/>
  <c r="G12" i="13" s="1"/>
  <c r="C13" i="13" s="1"/>
  <c r="E13" i="13" s="1"/>
  <c r="F13" i="13" s="1"/>
  <c r="G13" i="13" s="1"/>
  <c r="D34" i="15"/>
  <c r="D29" i="14"/>
  <c r="C33" i="14"/>
  <c r="D34" i="14" l="1"/>
  <c r="C35" i="15"/>
  <c r="C36" i="15" s="1"/>
  <c r="G45" i="15"/>
  <c r="G22" i="15"/>
  <c r="G23" i="15" s="1"/>
  <c r="C35" i="14"/>
  <c r="F23" i="14"/>
  <c r="H17" i="15"/>
  <c r="H16" i="15" s="1"/>
  <c r="F45" i="14"/>
  <c r="F22" i="14"/>
  <c r="E24" i="14"/>
  <c r="C14" i="13"/>
  <c r="E14" i="13" s="1"/>
  <c r="D30" i="15"/>
  <c r="E29" i="15" s="1"/>
  <c r="D30" i="14"/>
  <c r="E29" i="14" s="1"/>
  <c r="G17" i="14"/>
  <c r="G16" i="14" s="1"/>
  <c r="D33" i="14" l="1"/>
  <c r="H15" i="14"/>
  <c r="G21" i="14"/>
  <c r="G20" i="14"/>
  <c r="G25" i="14"/>
  <c r="I15" i="15"/>
  <c r="H20" i="15"/>
  <c r="H25" i="15"/>
  <c r="H21" i="15"/>
  <c r="C37" i="15"/>
  <c r="C42" i="15"/>
  <c r="F14" i="13"/>
  <c r="G14" i="13" s="1"/>
  <c r="C15" i="13" s="1"/>
  <c r="E15" i="13" s="1"/>
  <c r="F15" i="13" s="1"/>
  <c r="G15" i="13" s="1"/>
  <c r="D35" i="14"/>
  <c r="D36" i="14" s="1"/>
  <c r="F24" i="14"/>
  <c r="D33" i="15"/>
  <c r="G24" i="15"/>
  <c r="C36" i="14"/>
  <c r="D37" i="14" l="1"/>
  <c r="D42" i="14"/>
  <c r="D44" i="14" s="1"/>
  <c r="E34" i="15"/>
  <c r="C37" i="14"/>
  <c r="C42" i="14"/>
  <c r="I17" i="15"/>
  <c r="I16" i="15" s="1"/>
  <c r="G45" i="14"/>
  <c r="G22" i="14"/>
  <c r="C16" i="13"/>
  <c r="E16" i="13" s="1"/>
  <c r="E30" i="15"/>
  <c r="E30" i="14"/>
  <c r="C44" i="15"/>
  <c r="H45" i="15"/>
  <c r="H22" i="15"/>
  <c r="H23" i="15" s="1"/>
  <c r="D35" i="15"/>
  <c r="D36" i="15" s="1"/>
  <c r="E34" i="14"/>
  <c r="H17" i="14"/>
  <c r="H16" i="14" s="1"/>
  <c r="J15" i="15" l="1"/>
  <c r="I25" i="15"/>
  <c r="I21" i="15"/>
  <c r="I20" i="15"/>
  <c r="I15" i="14"/>
  <c r="H25" i="14"/>
  <c r="H21" i="14"/>
  <c r="H20" i="14"/>
  <c r="H24" i="15"/>
  <c r="C44" i="14"/>
  <c r="F29" i="14"/>
  <c r="E33" i="14"/>
  <c r="F29" i="15"/>
  <c r="E33" i="15"/>
  <c r="G23" i="14"/>
  <c r="D37" i="15"/>
  <c r="D42" i="15"/>
  <c r="F16" i="13"/>
  <c r="G16" i="13" s="1"/>
  <c r="C17" i="13" s="1"/>
  <c r="E17" i="13" s="1"/>
  <c r="F17" i="13" s="1"/>
  <c r="G17" i="13" s="1"/>
  <c r="F34" i="14"/>
  <c r="F34" i="15" l="1"/>
  <c r="I17" i="14"/>
  <c r="I16" i="14" s="1"/>
  <c r="H45" i="14"/>
  <c r="H22" i="14"/>
  <c r="H23" i="14" s="1"/>
  <c r="I45" i="15"/>
  <c r="I22" i="15"/>
  <c r="I23" i="15" s="1"/>
  <c r="E35" i="15"/>
  <c r="E36" i="15" s="1"/>
  <c r="C18" i="13"/>
  <c r="E18" i="13" s="1"/>
  <c r="F30" i="15"/>
  <c r="G29" i="15" s="1"/>
  <c r="F30" i="14"/>
  <c r="G29" i="14" s="1"/>
  <c r="D44" i="15"/>
  <c r="E35" i="14"/>
  <c r="G24" i="14"/>
  <c r="J17" i="15"/>
  <c r="J16" i="15" s="1"/>
  <c r="F33" i="14" l="1"/>
  <c r="K15" i="15"/>
  <c r="J25" i="15"/>
  <c r="J20" i="15"/>
  <c r="J21" i="15"/>
  <c r="H24" i="14"/>
  <c r="I24" i="15"/>
  <c r="J15" i="14"/>
  <c r="I21" i="14"/>
  <c r="I25" i="14"/>
  <c r="I20" i="14"/>
  <c r="E37" i="15"/>
  <c r="E42" i="15"/>
  <c r="F35" i="14"/>
  <c r="F36" i="14"/>
  <c r="F33" i="15"/>
  <c r="F18" i="13"/>
  <c r="G18" i="13" s="1"/>
  <c r="C19" i="13" s="1"/>
  <c r="E19" i="13" s="1"/>
  <c r="F19" i="13" s="1"/>
  <c r="G19" i="13" s="1"/>
  <c r="E36" i="14"/>
  <c r="G34" i="15" l="1"/>
  <c r="C20" i="13"/>
  <c r="E20" i="13" s="1"/>
  <c r="G30" i="15"/>
  <c r="G30" i="14"/>
  <c r="E44" i="15"/>
  <c r="F35" i="15"/>
  <c r="F36" i="15" s="1"/>
  <c r="F37" i="14"/>
  <c r="F42" i="14"/>
  <c r="F44" i="14" s="1"/>
  <c r="J45" i="15"/>
  <c r="J22" i="15"/>
  <c r="J23" i="15" s="1"/>
  <c r="E37" i="14"/>
  <c r="E42" i="14"/>
  <c r="I45" i="14"/>
  <c r="I22" i="14"/>
  <c r="I23" i="14" s="1"/>
  <c r="G34" i="14"/>
  <c r="J17" i="14"/>
  <c r="J16" i="14" s="1"/>
  <c r="K17" i="15"/>
  <c r="K16" i="15" s="1"/>
  <c r="L15" i="15" l="1"/>
  <c r="L17" i="15" s="1"/>
  <c r="L16" i="15" s="1"/>
  <c r="K25" i="15"/>
  <c r="K45" i="15" s="1"/>
  <c r="F37" i="15"/>
  <c r="F42" i="15"/>
  <c r="K15" i="14"/>
  <c r="J25" i="14"/>
  <c r="J20" i="14"/>
  <c r="J21" i="14"/>
  <c r="I24" i="14"/>
  <c r="J24" i="15"/>
  <c r="K20" i="15"/>
  <c r="H29" i="14"/>
  <c r="G33" i="14"/>
  <c r="E44" i="14"/>
  <c r="H29" i="15"/>
  <c r="G33" i="15"/>
  <c r="F20" i="13"/>
  <c r="G20" i="13" s="1"/>
  <c r="C21" i="13" s="1"/>
  <c r="E21" i="13" s="1"/>
  <c r="F21" i="13" s="1"/>
  <c r="G21" i="13" s="1"/>
  <c r="K22" i="15"/>
  <c r="K21" i="15"/>
  <c r="H34" i="14" l="1"/>
  <c r="H34" i="15"/>
  <c r="M15" i="15"/>
  <c r="L25" i="15"/>
  <c r="L20" i="15"/>
  <c r="L21" i="15"/>
  <c r="H33" i="15"/>
  <c r="K17" i="14"/>
  <c r="K16" i="14" s="1"/>
  <c r="G35" i="14"/>
  <c r="G36" i="14" s="1"/>
  <c r="J45" i="14"/>
  <c r="J22" i="14"/>
  <c r="J23" i="14" s="1"/>
  <c r="C22" i="13"/>
  <c r="E22" i="13" s="1"/>
  <c r="H30" i="15"/>
  <c r="I29" i="15" s="1"/>
  <c r="H30" i="14"/>
  <c r="I29" i="14" s="1"/>
  <c r="K23" i="15"/>
  <c r="F44" i="15"/>
  <c r="G35" i="15"/>
  <c r="G36" i="15" s="1"/>
  <c r="H33" i="14" l="1"/>
  <c r="G37" i="15"/>
  <c r="G42" i="15"/>
  <c r="G37" i="14"/>
  <c r="G42" i="14"/>
  <c r="L15" i="14"/>
  <c r="K25" i="14"/>
  <c r="K21" i="14"/>
  <c r="K20" i="14"/>
  <c r="J24" i="14"/>
  <c r="H35" i="14"/>
  <c r="H36" i="14"/>
  <c r="H35" i="15"/>
  <c r="H36" i="15" s="1"/>
  <c r="K24" i="15"/>
  <c r="L45" i="15"/>
  <c r="L22" i="15"/>
  <c r="L23" i="15" s="1"/>
  <c r="F22" i="13"/>
  <c r="G22" i="13" s="1"/>
  <c r="C23" i="13" s="1"/>
  <c r="E23" i="13" s="1"/>
  <c r="F23" i="13" s="1"/>
  <c r="G23" i="13" s="1"/>
  <c r="I34" i="14"/>
  <c r="M17" i="15"/>
  <c r="M16" i="15" s="1"/>
  <c r="H37" i="15" l="1"/>
  <c r="H42" i="15"/>
  <c r="H44" i="15" s="1"/>
  <c r="L24" i="15"/>
  <c r="N15" i="15"/>
  <c r="M25" i="15"/>
  <c r="M20" i="15"/>
  <c r="M21" i="15"/>
  <c r="K45" i="14"/>
  <c r="K22" i="14"/>
  <c r="K23" i="14" s="1"/>
  <c r="H37" i="14"/>
  <c r="H42" i="14"/>
  <c r="H44" i="14" s="1"/>
  <c r="G44" i="14"/>
  <c r="L17" i="14"/>
  <c r="L16" i="14" s="1"/>
  <c r="I34" i="15"/>
  <c r="G44" i="15"/>
  <c r="C24" i="13"/>
  <c r="E24" i="13" s="1"/>
  <c r="I30" i="15"/>
  <c r="I30" i="14"/>
  <c r="M15" i="14" l="1"/>
  <c r="L25" i="14"/>
  <c r="L21" i="14"/>
  <c r="L20" i="14"/>
  <c r="M45" i="15"/>
  <c r="M22" i="15"/>
  <c r="M23" i="15" s="1"/>
  <c r="K24" i="14"/>
  <c r="J29" i="14"/>
  <c r="I33" i="14"/>
  <c r="N17" i="15"/>
  <c r="N16" i="15" s="1"/>
  <c r="O15" i="15" s="1"/>
  <c r="F24" i="13"/>
  <c r="G24" i="13" s="1"/>
  <c r="C25" i="13" s="1"/>
  <c r="E25" i="13" s="1"/>
  <c r="F25" i="13" s="1"/>
  <c r="G25" i="13" s="1"/>
  <c r="J34" i="15"/>
  <c r="J34" i="14"/>
  <c r="J29" i="15"/>
  <c r="I33" i="15"/>
  <c r="M24" i="15" l="1"/>
  <c r="O17" i="15"/>
  <c r="O16" i="15" s="1"/>
  <c r="N20" i="15"/>
  <c r="N25" i="15"/>
  <c r="I35" i="14"/>
  <c r="I36" i="14" s="1"/>
  <c r="L45" i="14"/>
  <c r="L22" i="14"/>
  <c r="L23" i="14" s="1"/>
  <c r="N21" i="15"/>
  <c r="I35" i="15"/>
  <c r="I36" i="15" s="1"/>
  <c r="C26" i="13"/>
  <c r="E26" i="13" s="1"/>
  <c r="J30" i="15"/>
  <c r="K29" i="15" s="1"/>
  <c r="J30" i="14"/>
  <c r="K29" i="14" s="1"/>
  <c r="M17" i="14"/>
  <c r="M16" i="14" s="1"/>
  <c r="N15" i="14" l="1"/>
  <c r="M25" i="14"/>
  <c r="I37" i="14"/>
  <c r="I42" i="14"/>
  <c r="P15" i="15"/>
  <c r="O25" i="15"/>
  <c r="O21" i="15"/>
  <c r="O20" i="15"/>
  <c r="I37" i="15"/>
  <c r="I42" i="15"/>
  <c r="I44" i="15" s="1"/>
  <c r="M45" i="14"/>
  <c r="L24" i="14"/>
  <c r="N17" i="14"/>
  <c r="N16" i="14" s="1"/>
  <c r="N45" i="15"/>
  <c r="N22" i="15"/>
  <c r="N23" i="15" s="1"/>
  <c r="J33" i="14"/>
  <c r="F26" i="13"/>
  <c r="G26" i="13" s="1"/>
  <c r="C27" i="13" s="1"/>
  <c r="E27" i="13" s="1"/>
  <c r="F27" i="13" s="1"/>
  <c r="G27" i="13" s="1"/>
  <c r="M21" i="14"/>
  <c r="J33" i="15"/>
  <c r="M20" i="14"/>
  <c r="N24" i="15" l="1"/>
  <c r="O15" i="14"/>
  <c r="N20" i="14"/>
  <c r="N25" i="14"/>
  <c r="N21" i="14"/>
  <c r="P17" i="15"/>
  <c r="P16" i="15" s="1"/>
  <c r="J35" i="14"/>
  <c r="J36" i="14"/>
  <c r="J35" i="15"/>
  <c r="J36" i="15" s="1"/>
  <c r="C28" i="13"/>
  <c r="E28" i="13" s="1"/>
  <c r="K30" i="14"/>
  <c r="K30" i="15"/>
  <c r="O45" i="15"/>
  <c r="O22" i="15"/>
  <c r="O23" i="15" s="1"/>
  <c r="M22" i="14"/>
  <c r="M23" i="14" s="1"/>
  <c r="K34" i="15"/>
  <c r="I44" i="14"/>
  <c r="K34" i="14"/>
  <c r="O24" i="15" l="1"/>
  <c r="Q15" i="15"/>
  <c r="P21" i="15"/>
  <c r="P25" i="15"/>
  <c r="P20" i="15"/>
  <c r="J37" i="15"/>
  <c r="J42" i="15"/>
  <c r="J44" i="15" s="1"/>
  <c r="N45" i="14"/>
  <c r="N22" i="14"/>
  <c r="N23" i="14" s="1"/>
  <c r="L29" i="15"/>
  <c r="K33" i="15"/>
  <c r="O17" i="14"/>
  <c r="O16" i="14" s="1"/>
  <c r="L29" i="14"/>
  <c r="K33" i="14"/>
  <c r="M24" i="14"/>
  <c r="J37" i="14"/>
  <c r="J42" i="14"/>
  <c r="F28" i="13"/>
  <c r="G28" i="13" s="1"/>
  <c r="C29" i="13" s="1"/>
  <c r="E29" i="13" s="1"/>
  <c r="F29" i="13" s="1"/>
  <c r="G29" i="13" s="1"/>
  <c r="L34" i="15"/>
  <c r="L34" i="14"/>
  <c r="P15" i="14" l="1"/>
  <c r="O25" i="14"/>
  <c r="O21" i="14"/>
  <c r="O20" i="14"/>
  <c r="N24" i="14"/>
  <c r="P23" i="15"/>
  <c r="K35" i="15"/>
  <c r="K36" i="15" s="1"/>
  <c r="P45" i="15"/>
  <c r="P22" i="15"/>
  <c r="Q17" i="15"/>
  <c r="Q16" i="15" s="1"/>
  <c r="J44" i="14"/>
  <c r="K35" i="14"/>
  <c r="K36" i="14" s="1"/>
  <c r="C30" i="13"/>
  <c r="E30" i="13" s="1"/>
  <c r="L30" i="15"/>
  <c r="M29" i="15" s="1"/>
  <c r="L30" i="14"/>
  <c r="M29" i="14" s="1"/>
  <c r="K37" i="14" l="1"/>
  <c r="K42" i="14"/>
  <c r="K44" i="14" s="1"/>
  <c r="K37" i="15"/>
  <c r="K42" i="15"/>
  <c r="K44" i="15" s="1"/>
  <c r="R15" i="15"/>
  <c r="Q21" i="15"/>
  <c r="Q25" i="15"/>
  <c r="Q20" i="15"/>
  <c r="L33" i="14"/>
  <c r="P24" i="15"/>
  <c r="L33" i="15"/>
  <c r="O45" i="14"/>
  <c r="O22" i="14"/>
  <c r="O23" i="14" s="1"/>
  <c r="F30" i="13"/>
  <c r="G30" i="13" s="1"/>
  <c r="C31" i="13" s="1"/>
  <c r="E31" i="13" s="1"/>
  <c r="F31" i="13" s="1"/>
  <c r="G31" i="13" s="1"/>
  <c r="P17" i="14"/>
  <c r="P16" i="14" s="1"/>
  <c r="Q15" i="14" s="1"/>
  <c r="M34" i="15" l="1"/>
  <c r="O24" i="14"/>
  <c r="P21" i="14"/>
  <c r="R17" i="15"/>
  <c r="R16" i="15" s="1"/>
  <c r="Q17" i="14"/>
  <c r="Q16" i="14" s="1"/>
  <c r="P20" i="14"/>
  <c r="Q45" i="15"/>
  <c r="Q22" i="15"/>
  <c r="Q23" i="15" s="1"/>
  <c r="P25" i="14"/>
  <c r="L35" i="15"/>
  <c r="L36" i="15"/>
  <c r="C32" i="13"/>
  <c r="E32" i="13" s="1"/>
  <c r="M30" i="15"/>
  <c r="M30" i="14"/>
  <c r="M34" i="14"/>
  <c r="L35" i="14"/>
  <c r="L36" i="14" s="1"/>
  <c r="L37" i="14" l="1"/>
  <c r="L42" i="14"/>
  <c r="L44" i="14" s="1"/>
  <c r="S15" i="15"/>
  <c r="R21" i="15"/>
  <c r="R25" i="15"/>
  <c r="R20" i="15"/>
  <c r="R15" i="14"/>
  <c r="Q25" i="14"/>
  <c r="Q21" i="14"/>
  <c r="Q20" i="14"/>
  <c r="Q24" i="15"/>
  <c r="N29" i="14"/>
  <c r="M33" i="14"/>
  <c r="F32" i="13"/>
  <c r="G32" i="13" s="1"/>
  <c r="C33" i="13" s="1"/>
  <c r="E33" i="13" s="1"/>
  <c r="F33" i="13" s="1"/>
  <c r="G33" i="13" s="1"/>
  <c r="L37" i="15"/>
  <c r="L42" i="15"/>
  <c r="L44" i="15" s="1"/>
  <c r="N29" i="15"/>
  <c r="M33" i="15"/>
  <c r="P45" i="14"/>
  <c r="P22" i="14"/>
  <c r="P23" i="14" s="1"/>
  <c r="P24" i="14" l="1"/>
  <c r="C34" i="13"/>
  <c r="E34" i="13" s="1"/>
  <c r="N30" i="15"/>
  <c r="O29" i="15" s="1"/>
  <c r="N30" i="14"/>
  <c r="O29" i="14" s="1"/>
  <c r="M35" i="14"/>
  <c r="M36" i="14" s="1"/>
  <c r="S17" i="15"/>
  <c r="S16" i="15" s="1"/>
  <c r="Q22" i="14"/>
  <c r="Q23" i="14" s="1"/>
  <c r="Q45" i="14"/>
  <c r="M35" i="15"/>
  <c r="M36" i="15" s="1"/>
  <c r="N34" i="14"/>
  <c r="R17" i="14"/>
  <c r="R16" i="14" s="1"/>
  <c r="S15" i="14" s="1"/>
  <c r="R45" i="15"/>
  <c r="R22" i="15"/>
  <c r="R23" i="15" s="1"/>
  <c r="N34" i="15"/>
  <c r="Q24" i="14" l="1"/>
  <c r="T15" i="15"/>
  <c r="S20" i="15"/>
  <c r="S25" i="15"/>
  <c r="S21" i="15"/>
  <c r="R24" i="15"/>
  <c r="M37" i="14"/>
  <c r="M42" i="14"/>
  <c r="M44" i="14" s="1"/>
  <c r="M37" i="15"/>
  <c r="M42" i="15"/>
  <c r="M44" i="15" s="1"/>
  <c r="S17" i="14"/>
  <c r="S16" i="14" s="1"/>
  <c r="R20" i="14"/>
  <c r="R21" i="14"/>
  <c r="R25" i="14"/>
  <c r="F34" i="13"/>
  <c r="G34" i="13" s="1"/>
  <c r="C35" i="13" s="1"/>
  <c r="E35" i="13" s="1"/>
  <c r="F35" i="13" s="1"/>
  <c r="G35" i="13" s="1"/>
  <c r="O34" i="15"/>
  <c r="N33" i="15"/>
  <c r="N33" i="14"/>
  <c r="O34" i="14" l="1"/>
  <c r="T15" i="14"/>
  <c r="S25" i="14"/>
  <c r="T17" i="14"/>
  <c r="T16" i="14" s="1"/>
  <c r="S45" i="14"/>
  <c r="S20" i="14"/>
  <c r="S22" i="14" s="1"/>
  <c r="T17" i="15"/>
  <c r="T16" i="15" s="1"/>
  <c r="S45" i="15"/>
  <c r="S22" i="15"/>
  <c r="S23" i="15" s="1"/>
  <c r="C36" i="13"/>
  <c r="E36" i="13" s="1"/>
  <c r="O30" i="15"/>
  <c r="O30" i="14"/>
  <c r="R45" i="14"/>
  <c r="R22" i="14"/>
  <c r="R23" i="14" s="1"/>
  <c r="N35" i="14"/>
  <c r="N36" i="14" s="1"/>
  <c r="N35" i="15"/>
  <c r="N36" i="15" s="1"/>
  <c r="S21" i="14"/>
  <c r="U15" i="15" l="1"/>
  <c r="T21" i="15"/>
  <c r="T20" i="15"/>
  <c r="T25" i="15"/>
  <c r="N37" i="15"/>
  <c r="N42" i="15"/>
  <c r="N44" i="15" s="1"/>
  <c r="S24" i="15"/>
  <c r="R24" i="14"/>
  <c r="U15" i="14"/>
  <c r="T25" i="14"/>
  <c r="T21" i="14"/>
  <c r="T20" i="14"/>
  <c r="N37" i="14"/>
  <c r="N42" i="14"/>
  <c r="N44" i="14" s="1"/>
  <c r="P29" i="14"/>
  <c r="O33" i="14"/>
  <c r="P29" i="15"/>
  <c r="O33" i="15"/>
  <c r="S23" i="14"/>
  <c r="F36" i="13"/>
  <c r="G36" i="13" s="1"/>
  <c r="C37" i="13" s="1"/>
  <c r="E37" i="13" s="1"/>
  <c r="F37" i="13" s="1"/>
  <c r="G37" i="13" s="1"/>
  <c r="P34" i="14"/>
  <c r="P34" i="15" l="1"/>
  <c r="C38" i="13"/>
  <c r="E38" i="13" s="1"/>
  <c r="P30" i="15"/>
  <c r="Q29" i="15" s="1"/>
  <c r="P30" i="14"/>
  <c r="Q29" i="14" s="1"/>
  <c r="T45" i="14"/>
  <c r="T22" i="14"/>
  <c r="T23" i="14" s="1"/>
  <c r="P33" i="15"/>
  <c r="U17" i="14"/>
  <c r="U16" i="14" s="1"/>
  <c r="S24" i="14"/>
  <c r="O35" i="15"/>
  <c r="O36" i="15" s="1"/>
  <c r="T45" i="15"/>
  <c r="T22" i="15"/>
  <c r="T23" i="15" s="1"/>
  <c r="O35" i="14"/>
  <c r="O36" i="14" s="1"/>
  <c r="P33" i="14"/>
  <c r="U17" i="15"/>
  <c r="U16" i="15" s="1"/>
  <c r="V15" i="14" l="1"/>
  <c r="U21" i="14"/>
  <c r="U20" i="14"/>
  <c r="U25" i="14"/>
  <c r="T24" i="14"/>
  <c r="V15" i="15"/>
  <c r="U20" i="15"/>
  <c r="U21" i="15"/>
  <c r="U25" i="15"/>
  <c r="O37" i="15"/>
  <c r="O42" i="15"/>
  <c r="O44" i="15" s="1"/>
  <c r="P35" i="15"/>
  <c r="P36" i="15" s="1"/>
  <c r="O37" i="14"/>
  <c r="O42" i="14"/>
  <c r="O44" i="14" s="1"/>
  <c r="F38" i="13"/>
  <c r="G38" i="13" s="1"/>
  <c r="C39" i="13" s="1"/>
  <c r="E39" i="13" s="1"/>
  <c r="F39" i="13" s="1"/>
  <c r="G39" i="13" s="1"/>
  <c r="P35" i="14"/>
  <c r="P36" i="14" s="1"/>
  <c r="T24" i="15"/>
  <c r="Q34" i="15" l="1"/>
  <c r="Q34" i="14"/>
  <c r="P37" i="15"/>
  <c r="P42" i="15"/>
  <c r="P44" i="15" s="1"/>
  <c r="U22" i="14"/>
  <c r="U23" i="14" s="1"/>
  <c r="U45" i="14"/>
  <c r="V17" i="15"/>
  <c r="V16" i="15" s="1"/>
  <c r="C40" i="13"/>
  <c r="E40" i="13" s="1"/>
  <c r="Q30" i="15"/>
  <c r="Q30" i="14"/>
  <c r="P37" i="14"/>
  <c r="P42" i="14"/>
  <c r="P44" i="14" s="1"/>
  <c r="U45" i="15"/>
  <c r="U22" i="15"/>
  <c r="U23" i="15" s="1"/>
  <c r="V17" i="14"/>
  <c r="V16" i="14" s="1"/>
  <c r="W15" i="15" l="1"/>
  <c r="V25" i="15"/>
  <c r="V45" i="15" s="1"/>
  <c r="V21" i="15"/>
  <c r="W15" i="14"/>
  <c r="V25" i="14"/>
  <c r="V21" i="14"/>
  <c r="V20" i="14"/>
  <c r="V20" i="15"/>
  <c r="V22" i="15" s="1"/>
  <c r="R29" i="14"/>
  <c r="Q33" i="14"/>
  <c r="R29" i="15"/>
  <c r="Q33" i="15"/>
  <c r="U24" i="15"/>
  <c r="W17" i="15"/>
  <c r="W16" i="15" s="1"/>
  <c r="X15" i="15" s="1"/>
  <c r="U24" i="14"/>
  <c r="F40" i="13"/>
  <c r="G40" i="13" s="1"/>
  <c r="C41" i="13" s="1"/>
  <c r="E41" i="13" s="1"/>
  <c r="F41" i="13" s="1"/>
  <c r="G41" i="13" s="1"/>
  <c r="R34" i="14"/>
  <c r="X17" i="15" l="1"/>
  <c r="X16" i="15" s="1"/>
  <c r="W21" i="15"/>
  <c r="C42" i="13"/>
  <c r="E42" i="13" s="1"/>
  <c r="R30" i="15"/>
  <c r="S29" i="15" s="1"/>
  <c r="R30" i="14"/>
  <c r="S29" i="14" s="1"/>
  <c r="R33" i="14"/>
  <c r="W25" i="15"/>
  <c r="V23" i="15"/>
  <c r="Q35" i="15"/>
  <c r="Q36" i="15" s="1"/>
  <c r="V45" i="14"/>
  <c r="V22" i="14"/>
  <c r="V23" i="14" s="1"/>
  <c r="R34" i="15"/>
  <c r="R33" i="15"/>
  <c r="W20" i="15"/>
  <c r="Q35" i="14"/>
  <c r="Q36" i="14" s="1"/>
  <c r="W17" i="14"/>
  <c r="W16" i="14" s="1"/>
  <c r="X15" i="14" s="1"/>
  <c r="Q37" i="14" l="1"/>
  <c r="Q42" i="14"/>
  <c r="Q44" i="14" s="1"/>
  <c r="Q37" i="15"/>
  <c r="Q42" i="15"/>
  <c r="Q44" i="15" s="1"/>
  <c r="Y15" i="15"/>
  <c r="X25" i="15"/>
  <c r="X21" i="15"/>
  <c r="X20" i="15"/>
  <c r="W45" i="15"/>
  <c r="W22" i="15"/>
  <c r="R35" i="14"/>
  <c r="R36" i="14"/>
  <c r="F42" i="13"/>
  <c r="G42" i="13" s="1"/>
  <c r="C43" i="13" s="1"/>
  <c r="E43" i="13" s="1"/>
  <c r="F43" i="13" s="1"/>
  <c r="G43" i="13" s="1"/>
  <c r="V24" i="15"/>
  <c r="W20" i="14"/>
  <c r="X17" i="14"/>
  <c r="X16" i="14" s="1"/>
  <c r="W25" i="14"/>
  <c r="V24" i="14"/>
  <c r="W23" i="15"/>
  <c r="R35" i="15"/>
  <c r="R36" i="15" s="1"/>
  <c r="W21" i="14"/>
  <c r="Y15" i="14" l="1"/>
  <c r="X21" i="14"/>
  <c r="X20" i="14"/>
  <c r="X25" i="14"/>
  <c r="R37" i="15"/>
  <c r="R42" i="15"/>
  <c r="R44" i="15" s="1"/>
  <c r="W45" i="14"/>
  <c r="W22" i="14"/>
  <c r="W23" i="14" s="1"/>
  <c r="X45" i="15"/>
  <c r="X22" i="15"/>
  <c r="X23" i="15" s="1"/>
  <c r="C44" i="13"/>
  <c r="E44" i="13" s="1"/>
  <c r="S30" i="14"/>
  <c r="S30" i="15"/>
  <c r="Y17" i="15"/>
  <c r="Y16" i="15" s="1"/>
  <c r="R37" i="14"/>
  <c r="R42" i="14"/>
  <c r="R44" i="14" s="1"/>
  <c r="S34" i="14"/>
  <c r="W24" i="15"/>
  <c r="S34" i="15"/>
  <c r="W24" i="14" l="1"/>
  <c r="Z15" i="15"/>
  <c r="Y20" i="15"/>
  <c r="Y21" i="15"/>
  <c r="Y25" i="15"/>
  <c r="X24" i="15"/>
  <c r="T29" i="15"/>
  <c r="S33" i="15"/>
  <c r="T29" i="14"/>
  <c r="S33" i="14"/>
  <c r="X45" i="14"/>
  <c r="X22" i="14"/>
  <c r="X23" i="14"/>
  <c r="F44" i="13"/>
  <c r="G44" i="13" s="1"/>
  <c r="C45" i="13" s="1"/>
  <c r="E45" i="13" s="1"/>
  <c r="F45" i="13" s="1"/>
  <c r="G45" i="13" s="1"/>
  <c r="Y17" i="14"/>
  <c r="Y16" i="14" s="1"/>
  <c r="Z15" i="14" l="1"/>
  <c r="Y25" i="14"/>
  <c r="Y21" i="14"/>
  <c r="Y20" i="14"/>
  <c r="C46" i="13"/>
  <c r="E46" i="13" s="1"/>
  <c r="T30" i="15"/>
  <c r="U29" i="15" s="1"/>
  <c r="T30" i="14"/>
  <c r="U29" i="14" s="1"/>
  <c r="S36" i="14"/>
  <c r="S35" i="14"/>
  <c r="Y45" i="15"/>
  <c r="Y22" i="15"/>
  <c r="Y23" i="15" s="1"/>
  <c r="Z17" i="15"/>
  <c r="Z16" i="15" s="1"/>
  <c r="X24" i="14"/>
  <c r="T34" i="14"/>
  <c r="S35" i="15"/>
  <c r="S36" i="15" s="1"/>
  <c r="T34" i="15"/>
  <c r="S37" i="15" l="1"/>
  <c r="S42" i="15"/>
  <c r="S44" i="15" s="1"/>
  <c r="AA15" i="15"/>
  <c r="Z20" i="15"/>
  <c r="Z25" i="15"/>
  <c r="Z21" i="15"/>
  <c r="Y24" i="15"/>
  <c r="T33" i="14"/>
  <c r="Y22" i="14"/>
  <c r="Y23" i="14" s="1"/>
  <c r="Y45" i="14"/>
  <c r="S37" i="14"/>
  <c r="S42" i="14"/>
  <c r="S44" i="14" s="1"/>
  <c r="F46" i="13"/>
  <c r="G46" i="13" s="1"/>
  <c r="C47" i="13" s="1"/>
  <c r="E47" i="13" s="1"/>
  <c r="F47" i="13" s="1"/>
  <c r="G47" i="13" s="1"/>
  <c r="U34" i="14"/>
  <c r="T33" i="15"/>
  <c r="Z17" i="14"/>
  <c r="Z16" i="14" s="1"/>
  <c r="AA15" i="14" s="1"/>
  <c r="U34" i="15" l="1"/>
  <c r="Y24" i="14"/>
  <c r="Z45" i="15"/>
  <c r="Z22" i="15"/>
  <c r="Z20" i="14"/>
  <c r="Z21" i="14"/>
  <c r="Z23" i="15"/>
  <c r="T36" i="14"/>
  <c r="T35" i="14"/>
  <c r="AA17" i="15"/>
  <c r="AA16" i="15" s="1"/>
  <c r="AA17" i="14"/>
  <c r="AA16" i="14" s="1"/>
  <c r="AB15" i="14" s="1"/>
  <c r="Z25" i="14"/>
  <c r="T35" i="15"/>
  <c r="T36" i="15"/>
  <c r="C48" i="13"/>
  <c r="E48" i="13" s="1"/>
  <c r="U30" i="15"/>
  <c r="U30" i="14"/>
  <c r="AB15" i="15" l="1"/>
  <c r="AA25" i="15"/>
  <c r="AA20" i="15"/>
  <c r="AA21" i="15"/>
  <c r="V29" i="15"/>
  <c r="U33" i="15"/>
  <c r="AA20" i="14"/>
  <c r="F48" i="13"/>
  <c r="G48" i="13" s="1"/>
  <c r="C49" i="13" s="1"/>
  <c r="E49" i="13" s="1"/>
  <c r="F49" i="13" s="1"/>
  <c r="G49" i="13" s="1"/>
  <c r="T37" i="14"/>
  <c r="T42" i="14"/>
  <c r="T44" i="14" s="1"/>
  <c r="AB17" i="14"/>
  <c r="AB16" i="14" s="1"/>
  <c r="Z24" i="15"/>
  <c r="T37" i="15"/>
  <c r="T42" i="15"/>
  <c r="T44" i="15" s="1"/>
  <c r="Z45" i="14"/>
  <c r="Z22" i="14"/>
  <c r="Z23" i="14" s="1"/>
  <c r="AA21" i="14"/>
  <c r="V29" i="14"/>
  <c r="U33" i="14"/>
  <c r="AA25" i="14"/>
  <c r="V34" i="14" l="1"/>
  <c r="V34" i="15"/>
  <c r="AC15" i="14"/>
  <c r="AB25" i="14"/>
  <c r="AB21" i="14"/>
  <c r="AB20" i="14"/>
  <c r="Z24" i="14"/>
  <c r="V33" i="15"/>
  <c r="U35" i="15"/>
  <c r="U36" i="15"/>
  <c r="U35" i="14"/>
  <c r="U36" i="14" s="1"/>
  <c r="V33" i="14"/>
  <c r="AA45" i="15"/>
  <c r="AA22" i="15"/>
  <c r="AA23" i="15" s="1"/>
  <c r="AA45" i="14"/>
  <c r="AA22" i="14"/>
  <c r="AA23" i="14" s="1"/>
  <c r="C50" i="13"/>
  <c r="E50" i="13" s="1"/>
  <c r="V30" i="15"/>
  <c r="W29" i="15" s="1"/>
  <c r="V30" i="14"/>
  <c r="W29" i="14" s="1"/>
  <c r="AB17" i="15"/>
  <c r="AB16" i="15" s="1"/>
  <c r="AC15" i="15" l="1"/>
  <c r="AC17" i="15" s="1"/>
  <c r="AC16" i="15" s="1"/>
  <c r="AB25" i="15"/>
  <c r="U37" i="14"/>
  <c r="U42" i="14"/>
  <c r="U44" i="14" s="1"/>
  <c r="AA24" i="15"/>
  <c r="AB45" i="15"/>
  <c r="AB20" i="15"/>
  <c r="AA24" i="14"/>
  <c r="F50" i="13"/>
  <c r="G50" i="13" s="1"/>
  <c r="C51" i="13" s="1"/>
  <c r="E51" i="13" s="1"/>
  <c r="F51" i="13" s="1"/>
  <c r="G51" i="13" s="1"/>
  <c r="W34" i="14"/>
  <c r="AB45" i="14"/>
  <c r="AB22" i="14"/>
  <c r="AB23" i="14" s="1"/>
  <c r="V35" i="15"/>
  <c r="V36" i="15" s="1"/>
  <c r="V35" i="14"/>
  <c r="V36" i="14" s="1"/>
  <c r="U37" i="15"/>
  <c r="U42" i="15"/>
  <c r="U44" i="15" s="1"/>
  <c r="AB21" i="15"/>
  <c r="AC17" i="14"/>
  <c r="AC16" i="14" s="1"/>
  <c r="V37" i="15" l="1"/>
  <c r="V42" i="15"/>
  <c r="V44" i="15" s="1"/>
  <c r="AD15" i="15"/>
  <c r="AC25" i="15"/>
  <c r="AC21" i="15"/>
  <c r="AC20" i="15"/>
  <c r="AD15" i="14"/>
  <c r="AC20" i="14"/>
  <c r="AC25" i="14"/>
  <c r="AC21" i="14"/>
  <c r="C52" i="13"/>
  <c r="E52" i="13" s="1"/>
  <c r="W30" i="15"/>
  <c r="W30" i="14"/>
  <c r="W34" i="15"/>
  <c r="AB22" i="15"/>
  <c r="AB23" i="15" s="1"/>
  <c r="AB24" i="14"/>
  <c r="V37" i="14"/>
  <c r="V42" i="14"/>
  <c r="V44" i="14" s="1"/>
  <c r="AB24" i="15" l="1"/>
  <c r="AD17" i="14"/>
  <c r="AD16" i="14" s="1"/>
  <c r="AC45" i="15"/>
  <c r="AC22" i="15"/>
  <c r="AD17" i="15"/>
  <c r="AD16" i="15" s="1"/>
  <c r="AC23" i="15"/>
  <c r="X29" i="14"/>
  <c r="W33" i="14"/>
  <c r="X29" i="15"/>
  <c r="W33" i="15"/>
  <c r="F52" i="13"/>
  <c r="G52" i="13" s="1"/>
  <c r="C53" i="13" s="1"/>
  <c r="E53" i="13" s="1"/>
  <c r="F53" i="13" s="1"/>
  <c r="G53" i="13" s="1"/>
  <c r="X34" i="15"/>
  <c r="X34" i="14"/>
  <c r="AC22" i="14"/>
  <c r="AC23" i="14" s="1"/>
  <c r="AC45" i="14"/>
  <c r="AE15" i="15" l="1"/>
  <c r="AD21" i="15"/>
  <c r="AD25" i="15"/>
  <c r="AD20" i="15"/>
  <c r="AE15" i="14"/>
  <c r="AD25" i="14"/>
  <c r="AD20" i="14"/>
  <c r="AD21" i="14"/>
  <c r="AC24" i="14"/>
  <c r="C54" i="13"/>
  <c r="E54" i="13" s="1"/>
  <c r="X30" i="15"/>
  <c r="Y29" i="15" s="1"/>
  <c r="X30" i="14"/>
  <c r="Y29" i="14" s="1"/>
  <c r="X33" i="15"/>
  <c r="AC24" i="15"/>
  <c r="W35" i="15"/>
  <c r="W36" i="15" s="1"/>
  <c r="W35" i="14"/>
  <c r="W36" i="14" s="1"/>
  <c r="X33" i="14" l="1"/>
  <c r="W37" i="15"/>
  <c r="W42" i="15"/>
  <c r="W44" i="15" s="1"/>
  <c r="AE17" i="14"/>
  <c r="AE16" i="14" s="1"/>
  <c r="AD45" i="14"/>
  <c r="AD22" i="14"/>
  <c r="AD23" i="14" s="1"/>
  <c r="X35" i="15"/>
  <c r="X36" i="15" s="1"/>
  <c r="X35" i="14"/>
  <c r="X36" i="14" s="1"/>
  <c r="AD45" i="15"/>
  <c r="AD22" i="15"/>
  <c r="AD23" i="15" s="1"/>
  <c r="W37" i="14"/>
  <c r="W42" i="14"/>
  <c r="W44" i="14" s="1"/>
  <c r="F54" i="13"/>
  <c r="G54" i="13" s="1"/>
  <c r="C55" i="13" s="1"/>
  <c r="E55" i="13" s="1"/>
  <c r="F55" i="13" s="1"/>
  <c r="G55" i="13" s="1"/>
  <c r="Y34" i="15"/>
  <c r="Y34" i="14"/>
  <c r="AE17" i="15"/>
  <c r="AE16" i="15" s="1"/>
  <c r="X37" i="15" l="1"/>
  <c r="X42" i="15"/>
  <c r="X44" i="15" s="1"/>
  <c r="AF15" i="14"/>
  <c r="AE25" i="14"/>
  <c r="AE20" i="14"/>
  <c r="AE21" i="14"/>
  <c r="AD24" i="15"/>
  <c r="AF15" i="15"/>
  <c r="AE25" i="15"/>
  <c r="AE21" i="15"/>
  <c r="AE20" i="15"/>
  <c r="AD24" i="14"/>
  <c r="X37" i="14"/>
  <c r="X42" i="14"/>
  <c r="X44" i="14" s="1"/>
  <c r="C56" i="13"/>
  <c r="E56" i="13" s="1"/>
  <c r="Y30" i="15"/>
  <c r="Y30" i="14"/>
  <c r="AE45" i="14" l="1"/>
  <c r="AE22" i="14"/>
  <c r="AE23" i="14" s="1"/>
  <c r="Z29" i="14"/>
  <c r="Y33" i="14"/>
  <c r="AF17" i="14"/>
  <c r="AF16" i="14" s="1"/>
  <c r="AE45" i="15"/>
  <c r="AE22" i="15"/>
  <c r="AE23" i="15" s="1"/>
  <c r="Z29" i="15"/>
  <c r="Y33" i="15"/>
  <c r="F56" i="13"/>
  <c r="G56" i="13" s="1"/>
  <c r="C57" i="13" s="1"/>
  <c r="E57" i="13" s="1"/>
  <c r="F57" i="13" s="1"/>
  <c r="G57" i="13" s="1"/>
  <c r="AF17" i="15"/>
  <c r="AF16" i="15" s="1"/>
  <c r="AG15" i="14" l="1"/>
  <c r="AF25" i="14"/>
  <c r="AF21" i="14"/>
  <c r="AF20" i="14"/>
  <c r="AG15" i="15"/>
  <c r="AF20" i="15"/>
  <c r="AF21" i="15"/>
  <c r="AF25" i="15"/>
  <c r="AE24" i="14"/>
  <c r="Z34" i="14"/>
  <c r="C58" i="13"/>
  <c r="E58" i="13" s="1"/>
  <c r="Z30" i="15"/>
  <c r="AA29" i="15" s="1"/>
  <c r="Z30" i="14"/>
  <c r="AA29" i="14" s="1"/>
  <c r="Y35" i="15"/>
  <c r="Y36" i="15" s="1"/>
  <c r="AE24" i="15"/>
  <c r="Y35" i="14"/>
  <c r="Y36" i="14" s="1"/>
  <c r="Z34" i="15"/>
  <c r="Y37" i="14" l="1"/>
  <c r="Y42" i="14"/>
  <c r="Y44" i="14" s="1"/>
  <c r="AG17" i="15"/>
  <c r="AG16" i="15" s="1"/>
  <c r="Z33" i="14"/>
  <c r="F58" i="13"/>
  <c r="G58" i="13" s="1"/>
  <c r="C59" i="13" s="1"/>
  <c r="E59" i="13" s="1"/>
  <c r="F59" i="13" s="1"/>
  <c r="G59" i="13" s="1"/>
  <c r="AA34" i="14"/>
  <c r="Y37" i="15"/>
  <c r="Y42" i="15"/>
  <c r="Y44" i="15" s="1"/>
  <c r="AF45" i="15"/>
  <c r="AJ45" i="15" s="1"/>
  <c r="AF22" i="15"/>
  <c r="AF23" i="15" s="1"/>
  <c r="AF45" i="14"/>
  <c r="AJ45" i="14" s="1"/>
  <c r="AF22" i="14"/>
  <c r="AF23" i="14" s="1"/>
  <c r="Z33" i="15"/>
  <c r="AG17" i="14"/>
  <c r="AG16" i="14" s="1"/>
  <c r="AA34" i="15" l="1"/>
  <c r="AF24" i="14"/>
  <c r="AH15" i="14"/>
  <c r="AG20" i="14"/>
  <c r="AG25" i="14"/>
  <c r="AG21" i="14"/>
  <c r="AH15" i="15"/>
  <c r="AG25" i="15"/>
  <c r="AG21" i="15"/>
  <c r="AG20" i="15"/>
  <c r="Z35" i="15"/>
  <c r="Z36" i="15"/>
  <c r="AF24" i="15"/>
  <c r="C60" i="13"/>
  <c r="E60" i="13" s="1"/>
  <c r="AA30" i="15"/>
  <c r="AA30" i="14"/>
  <c r="Z35" i="14"/>
  <c r="Z36" i="14" s="1"/>
  <c r="AG45" i="15" l="1"/>
  <c r="AG22" i="15"/>
  <c r="AG23" i="15" s="1"/>
  <c r="F60" i="13"/>
  <c r="G60" i="13" s="1"/>
  <c r="C61" i="13" s="1"/>
  <c r="E61" i="13" s="1"/>
  <c r="F61" i="13" s="1"/>
  <c r="G61" i="13" s="1"/>
  <c r="AB34" i="15"/>
  <c r="AB34" i="14"/>
  <c r="AB29" i="15"/>
  <c r="AA33" i="15"/>
  <c r="Z37" i="15"/>
  <c r="Z42" i="15"/>
  <c r="Z44" i="15" s="1"/>
  <c r="Z37" i="14"/>
  <c r="Z42" i="14"/>
  <c r="Z44" i="14" s="1"/>
  <c r="AH17" i="15"/>
  <c r="AH16" i="15" s="1"/>
  <c r="AG22" i="14"/>
  <c r="AG45" i="14"/>
  <c r="AG23" i="14"/>
  <c r="AH17" i="14"/>
  <c r="AH16" i="14" s="1"/>
  <c r="AB29" i="14"/>
  <c r="AA33" i="14"/>
  <c r="AI15" i="14" l="1"/>
  <c r="AH25" i="14"/>
  <c r="AH21" i="14"/>
  <c r="AH20" i="14"/>
  <c r="AI15" i="15"/>
  <c r="AH25" i="15"/>
  <c r="AH20" i="15"/>
  <c r="AH21" i="15"/>
  <c r="C62" i="13"/>
  <c r="AB30" i="15"/>
  <c r="AC29" i="15" s="1"/>
  <c r="AB30" i="14"/>
  <c r="AC29" i="14" s="1"/>
  <c r="AA35" i="15"/>
  <c r="AA36" i="15" s="1"/>
  <c r="AG42" i="14"/>
  <c r="AG44" i="14" s="1"/>
  <c r="AG24" i="14"/>
  <c r="AB33" i="14"/>
  <c r="AA35" i="14"/>
  <c r="AA36" i="14" s="1"/>
  <c r="AG24" i="15"/>
  <c r="AG42" i="15"/>
  <c r="AG44" i="15" s="1"/>
  <c r="AA37" i="14" l="1"/>
  <c r="AA42" i="14"/>
  <c r="AA44" i="14" s="1"/>
  <c r="AA37" i="15"/>
  <c r="AA42" i="15"/>
  <c r="AA44" i="15" s="1"/>
  <c r="AI17" i="15"/>
  <c r="AI16" i="15" s="1"/>
  <c r="AB35" i="14"/>
  <c r="AB36" i="14" s="1"/>
  <c r="AH45" i="15"/>
  <c r="AH22" i="15"/>
  <c r="AH23" i="15" s="1"/>
  <c r="AH45" i="14"/>
  <c r="AH22" i="14"/>
  <c r="AH23" i="14" s="1"/>
  <c r="AB33" i="15"/>
  <c r="E62" i="13"/>
  <c r="AI17" i="14"/>
  <c r="AI16" i="14" s="1"/>
  <c r="AI20" i="15" l="1"/>
  <c r="AI21" i="15"/>
  <c r="AJ21" i="15" s="1"/>
  <c r="AP34" i="15" s="1"/>
  <c r="AI25" i="15"/>
  <c r="AI45" i="15" s="1"/>
  <c r="AI21" i="14"/>
  <c r="AJ21" i="14" s="1"/>
  <c r="AP34" i="14" s="1"/>
  <c r="AI20" i="14"/>
  <c r="AJ20" i="14" s="1"/>
  <c r="AP33" i="14" s="1"/>
  <c r="AJ20" i="15"/>
  <c r="AP33" i="15" s="1"/>
  <c r="AB37" i="14"/>
  <c r="AB42" i="14"/>
  <c r="AB44" i="14" s="1"/>
  <c r="AB35" i="15"/>
  <c r="AB36" i="15"/>
  <c r="AH24" i="15"/>
  <c r="AH42" i="15"/>
  <c r="AH44" i="15" s="1"/>
  <c r="AH42" i="14"/>
  <c r="AH44" i="14" s="1"/>
  <c r="AH24" i="14"/>
  <c r="AI25" i="14"/>
  <c r="F62" i="13"/>
  <c r="G62" i="13" s="1"/>
  <c r="C63" i="13" s="1"/>
  <c r="E63" i="13" s="1"/>
  <c r="F63" i="13" s="1"/>
  <c r="G63" i="13" s="1"/>
  <c r="AC34" i="14" l="1"/>
  <c r="AC34" i="15"/>
  <c r="AJ25" i="15"/>
  <c r="AI22" i="15"/>
  <c r="AJ22" i="15" s="1"/>
  <c r="AP35" i="15" s="1"/>
  <c r="AP36" i="15" s="1"/>
  <c r="AB37" i="15"/>
  <c r="AB42" i="15"/>
  <c r="AB44" i="15" s="1"/>
  <c r="AI45" i="14"/>
  <c r="AI22" i="14"/>
  <c r="AJ25" i="14"/>
  <c r="C64" i="13"/>
  <c r="AC30" i="15"/>
  <c r="AC30" i="14"/>
  <c r="AI23" i="15"/>
  <c r="AJ22" i="14" l="1"/>
  <c r="AP35" i="14" s="1"/>
  <c r="AP36" i="14" s="1"/>
  <c r="AI23" i="14"/>
  <c r="E64" i="13"/>
  <c r="AI24" i="15"/>
  <c r="AJ24" i="15" s="1"/>
  <c r="AP37" i="15" s="1"/>
  <c r="AI42" i="15"/>
  <c r="AJ23" i="15"/>
  <c r="AD29" i="14"/>
  <c r="AC33" i="14"/>
  <c r="AD29" i="15"/>
  <c r="AC33" i="15"/>
  <c r="F64" i="13" l="1"/>
  <c r="G64" i="13" s="1"/>
  <c r="C65" i="13" s="1"/>
  <c r="E65" i="13" s="1"/>
  <c r="F65" i="13" s="1"/>
  <c r="G65" i="13" s="1"/>
  <c r="AD34" i="15"/>
  <c r="AD34" i="14"/>
  <c r="AC35" i="15"/>
  <c r="AC36" i="15" s="1"/>
  <c r="AI24" i="14"/>
  <c r="AJ24" i="14" s="1"/>
  <c r="AP37" i="14" s="1"/>
  <c r="AI42" i="14"/>
  <c r="AJ23" i="14"/>
  <c r="AI44" i="15"/>
  <c r="AC35" i="14"/>
  <c r="AC36" i="14" s="1"/>
  <c r="AC37" i="15" l="1"/>
  <c r="AC42" i="15"/>
  <c r="AC37" i="14"/>
  <c r="AC42" i="14"/>
  <c r="AC44" i="14" s="1"/>
  <c r="C66" i="13"/>
  <c r="E66" i="13" s="1"/>
  <c r="AD30" i="15"/>
  <c r="AD30" i="14"/>
  <c r="AI44" i="14"/>
  <c r="AE29" i="15" l="1"/>
  <c r="AD33" i="15"/>
  <c r="AE29" i="14"/>
  <c r="AD33" i="14"/>
  <c r="F66" i="13"/>
  <c r="G66" i="13" s="1"/>
  <c r="C67" i="13" s="1"/>
  <c r="E67" i="13" s="1"/>
  <c r="F67" i="13" s="1"/>
  <c r="G67" i="13" s="1"/>
  <c r="AE34" i="15"/>
  <c r="AE34" i="14"/>
  <c r="AC44" i="15"/>
  <c r="AG36" i="9"/>
  <c r="AG37" i="9" s="1"/>
  <c r="C68" i="13" l="1"/>
  <c r="AE30" i="15"/>
  <c r="AF29" i="15" s="1"/>
  <c r="AF33" i="15" s="1"/>
  <c r="AE30" i="14"/>
  <c r="AF29" i="14" s="1"/>
  <c r="AF33" i="14" s="1"/>
  <c r="AD35" i="14"/>
  <c r="AD36" i="14" s="1"/>
  <c r="AE33" i="14"/>
  <c r="AD35" i="15"/>
  <c r="AD36" i="15" s="1"/>
  <c r="D14" i="9"/>
  <c r="E14" i="9" s="1"/>
  <c r="F14" i="9" s="1"/>
  <c r="G14" i="9" s="1"/>
  <c r="H14" i="9" s="1"/>
  <c r="I14" i="9" s="1"/>
  <c r="J14" i="9" s="1"/>
  <c r="K14" i="9" s="1"/>
  <c r="L14" i="9" s="1"/>
  <c r="M14" i="9" s="1"/>
  <c r="N14" i="9" s="1"/>
  <c r="O14" i="9" s="1"/>
  <c r="P14" i="9" s="1"/>
  <c r="Q14" i="9" s="1"/>
  <c r="R14" i="9" s="1"/>
  <c r="S14" i="9" s="1"/>
  <c r="T14" i="9" s="1"/>
  <c r="U14" i="9" s="1"/>
  <c r="V14" i="9" s="1"/>
  <c r="W14" i="9" s="1"/>
  <c r="X14" i="9" s="1"/>
  <c r="Y14" i="9" s="1"/>
  <c r="Z14" i="9" s="1"/>
  <c r="AA14" i="9" s="1"/>
  <c r="AB14" i="9" s="1"/>
  <c r="AC14" i="9" s="1"/>
  <c r="AD14" i="9" s="1"/>
  <c r="AE14" i="9" s="1"/>
  <c r="AF14" i="9" s="1"/>
  <c r="AG14" i="9" s="1"/>
  <c r="AH14" i="9" s="1"/>
  <c r="AI14" i="9" s="1"/>
  <c r="C34" i="9"/>
  <c r="AD37" i="14" l="1"/>
  <c r="AD42" i="14"/>
  <c r="AD37" i="15"/>
  <c r="AD42" i="15"/>
  <c r="AF35" i="14"/>
  <c r="AJ33" i="14"/>
  <c r="AE35" i="14"/>
  <c r="AE36" i="14" s="1"/>
  <c r="AF35" i="15"/>
  <c r="AE33" i="15"/>
  <c r="AJ33" i="15" s="1"/>
  <c r="E68" i="13"/>
  <c r="S34" i="9"/>
  <c r="AE34" i="9"/>
  <c r="AD34" i="9"/>
  <c r="AC34" i="9"/>
  <c r="AB34" i="9"/>
  <c r="AA34" i="9"/>
  <c r="Z34" i="9"/>
  <c r="Y34" i="9"/>
  <c r="X34" i="9"/>
  <c r="W34" i="9"/>
  <c r="V34" i="9"/>
  <c r="U34" i="9"/>
  <c r="T34" i="9"/>
  <c r="R34" i="9"/>
  <c r="Q34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AE30" i="9"/>
  <c r="AD30" i="9"/>
  <c r="AC30" i="9"/>
  <c r="AB30" i="9"/>
  <c r="AA30" i="9"/>
  <c r="Z30" i="9"/>
  <c r="Y30" i="9"/>
  <c r="X30" i="9"/>
  <c r="W30" i="9"/>
  <c r="V30" i="9"/>
  <c r="U30" i="9"/>
  <c r="T30" i="9"/>
  <c r="S30" i="9"/>
  <c r="R30" i="9"/>
  <c r="Q30" i="9"/>
  <c r="P30" i="9"/>
  <c r="O30" i="9"/>
  <c r="N30" i="9"/>
  <c r="M30" i="9"/>
  <c r="L30" i="9"/>
  <c r="K30" i="9"/>
  <c r="J30" i="9"/>
  <c r="I30" i="9"/>
  <c r="H30" i="9"/>
  <c r="G30" i="9"/>
  <c r="F30" i="9"/>
  <c r="E30" i="9"/>
  <c r="D30" i="9"/>
  <c r="D29" i="9"/>
  <c r="C29" i="9"/>
  <c r="C33" i="9" s="1"/>
  <c r="C15" i="9"/>
  <c r="C16" i="9" s="1"/>
  <c r="AE37" i="14" l="1"/>
  <c r="AE42" i="14"/>
  <c r="AE44" i="14" s="1"/>
  <c r="AK33" i="15"/>
  <c r="AO33" i="15"/>
  <c r="F68" i="13"/>
  <c r="G68" i="13" s="1"/>
  <c r="C69" i="13" s="1"/>
  <c r="AJ35" i="14"/>
  <c r="AD44" i="15"/>
  <c r="AK33" i="14"/>
  <c r="AO33" i="14"/>
  <c r="AE35" i="15"/>
  <c r="AE36" i="15" s="1"/>
  <c r="AJ35" i="15"/>
  <c r="AD44" i="14"/>
  <c r="C25" i="9"/>
  <c r="C35" i="9"/>
  <c r="D15" i="9"/>
  <c r="D16" i="9" s="1"/>
  <c r="C20" i="9"/>
  <c r="C21" i="9"/>
  <c r="E29" i="9"/>
  <c r="AE37" i="15" l="1"/>
  <c r="AE42" i="15"/>
  <c r="AQ33" i="14"/>
  <c r="AQ33" i="15"/>
  <c r="AO35" i="15"/>
  <c r="AQ35" i="15" s="1"/>
  <c r="AK35" i="15"/>
  <c r="E69" i="13"/>
  <c r="AO35" i="14"/>
  <c r="AQ35" i="14" s="1"/>
  <c r="AK35" i="14"/>
  <c r="C22" i="9"/>
  <c r="D33" i="9"/>
  <c r="C36" i="9"/>
  <c r="E15" i="9"/>
  <c r="D25" i="9"/>
  <c r="D21" i="9"/>
  <c r="D20" i="9"/>
  <c r="E33" i="9"/>
  <c r="E35" i="9" s="1"/>
  <c r="F29" i="9"/>
  <c r="C45" i="9"/>
  <c r="F69" i="13" l="1"/>
  <c r="G69" i="13" s="1"/>
  <c r="AH36" i="9" s="1"/>
  <c r="AH37" i="9" s="1"/>
  <c r="AF34" i="9"/>
  <c r="AJ34" i="9" s="1"/>
  <c r="AF34" i="15"/>
  <c r="AF34" i="14"/>
  <c r="AE44" i="15"/>
  <c r="C37" i="9"/>
  <c r="D35" i="9"/>
  <c r="C23" i="9"/>
  <c r="E17" i="9"/>
  <c r="D22" i="9"/>
  <c r="D23" i="9" s="1"/>
  <c r="D24" i="9" s="1"/>
  <c r="E36" i="9"/>
  <c r="E37" i="9" s="1"/>
  <c r="D45" i="9"/>
  <c r="G29" i="9"/>
  <c r="F33" i="9"/>
  <c r="F35" i="9" s="1"/>
  <c r="AJ34" i="14" l="1"/>
  <c r="AF36" i="14"/>
  <c r="AJ34" i="15"/>
  <c r="AF36" i="15"/>
  <c r="D36" i="9"/>
  <c r="D42" i="9" s="1"/>
  <c r="C24" i="9"/>
  <c r="C42" i="9"/>
  <c r="C44" i="9" s="1"/>
  <c r="E16" i="9"/>
  <c r="H29" i="9"/>
  <c r="G33" i="9"/>
  <c r="G35" i="9" s="1"/>
  <c r="AF37" i="15" l="1"/>
  <c r="AJ37" i="15" s="1"/>
  <c r="AO37" i="15" s="1"/>
  <c r="AQ37" i="15" s="1"/>
  <c r="AJ36" i="15"/>
  <c r="AF42" i="15"/>
  <c r="AK34" i="15"/>
  <c r="AO34" i="15"/>
  <c r="AF37" i="14"/>
  <c r="AJ37" i="14" s="1"/>
  <c r="AO37" i="14" s="1"/>
  <c r="AQ37" i="14" s="1"/>
  <c r="AJ36" i="14"/>
  <c r="AF42" i="14"/>
  <c r="AO34" i="14"/>
  <c r="AK34" i="14"/>
  <c r="D37" i="9"/>
  <c r="D44" i="9"/>
  <c r="E25" i="9"/>
  <c r="E21" i="9"/>
  <c r="F15" i="9"/>
  <c r="E20" i="9"/>
  <c r="I29" i="9"/>
  <c r="G36" i="9"/>
  <c r="G37" i="9" s="1"/>
  <c r="F36" i="9"/>
  <c r="F37" i="9" s="1"/>
  <c r="AF44" i="14" l="1"/>
  <c r="C47" i="14" s="1"/>
  <c r="AJ42" i="14"/>
  <c r="AJ44" i="14" s="1"/>
  <c r="AQ34" i="15"/>
  <c r="AO36" i="15"/>
  <c r="AQ36" i="15" s="1"/>
  <c r="AF44" i="15"/>
  <c r="C47" i="15" s="1"/>
  <c r="AJ42" i="15"/>
  <c r="AJ44" i="15" s="1"/>
  <c r="AQ34" i="14"/>
  <c r="AO36" i="14"/>
  <c r="AQ36" i="14" s="1"/>
  <c r="E45" i="9"/>
  <c r="F17" i="9"/>
  <c r="F16" i="9" s="1"/>
  <c r="E22" i="9"/>
  <c r="H33" i="9"/>
  <c r="H35" i="9" s="1"/>
  <c r="J29" i="9"/>
  <c r="E23" i="9" l="1"/>
  <c r="G15" i="9"/>
  <c r="F20" i="9"/>
  <c r="F25" i="9"/>
  <c r="F45" i="9" s="1"/>
  <c r="F21" i="9"/>
  <c r="I33" i="9"/>
  <c r="I35" i="9" s="1"/>
  <c r="K29" i="9"/>
  <c r="H36" i="9"/>
  <c r="H37" i="9" l="1"/>
  <c r="E42" i="9"/>
  <c r="E24" i="9"/>
  <c r="E44" i="9"/>
  <c r="I36" i="9"/>
  <c r="I37" i="9" s="1"/>
  <c r="F22" i="9"/>
  <c r="G17" i="9"/>
  <c r="G16" i="9" s="1"/>
  <c r="J33" i="9"/>
  <c r="J35" i="9" s="1"/>
  <c r="J36" i="9" s="1"/>
  <c r="J37" i="9" s="1"/>
  <c r="L29" i="9"/>
  <c r="F23" i="9" l="1"/>
  <c r="K33" i="9"/>
  <c r="K35" i="9" s="1"/>
  <c r="K36" i="9" s="1"/>
  <c r="K37" i="9" s="1"/>
  <c r="M29" i="9"/>
  <c r="F42" i="9" l="1"/>
  <c r="F24" i="9"/>
  <c r="F44" i="9"/>
  <c r="L33" i="9"/>
  <c r="L35" i="9" s="1"/>
  <c r="N29" i="9"/>
  <c r="L36" i="9" l="1"/>
  <c r="L37" i="9" s="1"/>
  <c r="O29" i="9"/>
  <c r="M33" i="9"/>
  <c r="M35" i="9" l="1"/>
  <c r="M36" i="9" s="1"/>
  <c r="M37" i="9" s="1"/>
  <c r="N33" i="9"/>
  <c r="N35" i="9" s="1"/>
  <c r="P29" i="9"/>
  <c r="O33" i="9" l="1"/>
  <c r="O35" i="9" s="1"/>
  <c r="Q29" i="9"/>
  <c r="N36" i="9"/>
  <c r="N37" i="9" s="1"/>
  <c r="O36" i="9" l="1"/>
  <c r="O37" i="9" s="1"/>
  <c r="R29" i="9"/>
  <c r="P33" i="9"/>
  <c r="P35" i="9" s="1"/>
  <c r="Q33" i="9" l="1"/>
  <c r="Q35" i="9" s="1"/>
  <c r="S29" i="9"/>
  <c r="P36" i="9"/>
  <c r="P37" i="9" s="1"/>
  <c r="Q36" i="9" l="1"/>
  <c r="Q37" i="9" s="1"/>
  <c r="R33" i="9"/>
  <c r="R35" i="9" s="1"/>
  <c r="T29" i="9"/>
  <c r="S33" i="9" l="1"/>
  <c r="S35" i="9" s="1"/>
  <c r="S36" i="9" s="1"/>
  <c r="S37" i="9" s="1"/>
  <c r="U29" i="9"/>
  <c r="R36" i="9"/>
  <c r="R37" i="9" s="1"/>
  <c r="T33" i="9" l="1"/>
  <c r="T35" i="9" s="1"/>
  <c r="V29" i="9"/>
  <c r="T36" i="9" l="1"/>
  <c r="T37" i="9" s="1"/>
  <c r="U33" i="9"/>
  <c r="U35" i="9" s="1"/>
  <c r="U36" i="9" s="1"/>
  <c r="U37" i="9" s="1"/>
  <c r="W29" i="9"/>
  <c r="V33" i="9" l="1"/>
  <c r="V35" i="9" s="1"/>
  <c r="X29" i="9"/>
  <c r="V36" i="9" l="1"/>
  <c r="V37" i="9" s="1"/>
  <c r="Y29" i="9"/>
  <c r="W33" i="9"/>
  <c r="W35" i="9" l="1"/>
  <c r="W36" i="9" s="1"/>
  <c r="W37" i="9" s="1"/>
  <c r="Z29" i="9"/>
  <c r="X33" i="9"/>
  <c r="Y33" i="9" l="1"/>
  <c r="Y35" i="9" s="1"/>
  <c r="X35" i="9"/>
  <c r="X36" i="9" s="1"/>
  <c r="X37" i="9" s="1"/>
  <c r="AA29" i="9"/>
  <c r="Y36" i="9" l="1"/>
  <c r="Y37" i="9" s="1"/>
  <c r="Z33" i="9"/>
  <c r="AB29" i="9"/>
  <c r="Z35" i="9" l="1"/>
  <c r="Z36" i="9" s="1"/>
  <c r="Z37" i="9" s="1"/>
  <c r="AC29" i="9"/>
  <c r="AA33" i="9"/>
  <c r="AA35" i="9" s="1"/>
  <c r="AD29" i="9" l="1"/>
  <c r="AB33" i="9"/>
  <c r="AA36" i="9"/>
  <c r="AA37" i="9" s="1"/>
  <c r="AC33" i="9" l="1"/>
  <c r="AC35" i="9" s="1"/>
  <c r="AC36" i="9" s="1"/>
  <c r="AC37" i="9" s="1"/>
  <c r="AB35" i="9"/>
  <c r="AB36" i="9" s="1"/>
  <c r="AB37" i="9" s="1"/>
  <c r="AE29" i="9"/>
  <c r="AD33" i="9" l="1"/>
  <c r="AD35" i="9" s="1"/>
  <c r="AF29" i="9"/>
  <c r="AE33" i="9"/>
  <c r="AE35" i="9" s="1"/>
  <c r="AD36" i="9" l="1"/>
  <c r="AD37" i="9" s="1"/>
  <c r="AE36" i="9"/>
  <c r="AE37" i="9" s="1"/>
  <c r="AF33" i="9" l="1"/>
  <c r="AO34" i="9"/>
  <c r="AF35" i="9" l="1"/>
  <c r="AJ33" i="9"/>
  <c r="AO33" i="9"/>
  <c r="AF36" i="9"/>
  <c r="AF37" i="9" l="1"/>
  <c r="AJ37" i="9" s="1"/>
  <c r="AO37" i="9" s="1"/>
  <c r="AJ36" i="9"/>
  <c r="AJ35" i="9"/>
  <c r="AO35" i="9" s="1"/>
  <c r="AO36" i="9" s="1"/>
  <c r="H15" i="9"/>
  <c r="G20" i="9"/>
  <c r="G21" i="9"/>
  <c r="G25" i="9"/>
  <c r="G22" i="9" l="1"/>
  <c r="H17" i="9"/>
  <c r="H16" i="9" s="1"/>
  <c r="I15" i="9" s="1"/>
  <c r="G45" i="9"/>
  <c r="G23" i="9"/>
  <c r="G42" i="9" l="1"/>
  <c r="G44" i="9" s="1"/>
  <c r="G24" i="9"/>
  <c r="I17" i="9"/>
  <c r="I16" i="9" s="1"/>
  <c r="J15" i="9" s="1"/>
  <c r="H25" i="9"/>
  <c r="H45" i="9" s="1"/>
  <c r="H21" i="9"/>
  <c r="H20" i="9"/>
  <c r="H22" i="9" l="1"/>
  <c r="J17" i="9"/>
  <c r="J16" i="9" s="1"/>
  <c r="I25" i="9"/>
  <c r="H23" i="9"/>
  <c r="I21" i="9"/>
  <c r="I20" i="9"/>
  <c r="H42" i="9" l="1"/>
  <c r="H24" i="9"/>
  <c r="H44" i="9"/>
  <c r="K15" i="9"/>
  <c r="J20" i="9"/>
  <c r="J25" i="9"/>
  <c r="J45" i="9" s="1"/>
  <c r="K17" i="9"/>
  <c r="K16" i="9" s="1"/>
  <c r="L15" i="9" s="1"/>
  <c r="J21" i="9"/>
  <c r="I22" i="9"/>
  <c r="I45" i="9"/>
  <c r="J22" i="9" l="1"/>
  <c r="L17" i="9"/>
  <c r="L16" i="9" s="1"/>
  <c r="M15" i="9" s="1"/>
  <c r="K21" i="9"/>
  <c r="K25" i="9"/>
  <c r="K20" i="9"/>
  <c r="J23" i="9"/>
  <c r="I23" i="9"/>
  <c r="I42" i="9" l="1"/>
  <c r="I24" i="9"/>
  <c r="J42" i="9"/>
  <c r="J44" i="9" s="1"/>
  <c r="J24" i="9"/>
  <c r="I44" i="9"/>
  <c r="M17" i="9"/>
  <c r="M16" i="9" s="1"/>
  <c r="N15" i="9" s="1"/>
  <c r="L25" i="9"/>
  <c r="L21" i="9"/>
  <c r="L20" i="9"/>
  <c r="K22" i="9"/>
  <c r="K23" i="9" s="1"/>
  <c r="K45" i="9"/>
  <c r="K42" i="9" l="1"/>
  <c r="K44" i="9" s="1"/>
  <c r="K24" i="9"/>
  <c r="N17" i="9"/>
  <c r="N16" i="9" s="1"/>
  <c r="O15" i="9" s="1"/>
  <c r="M25" i="9"/>
  <c r="M21" i="9"/>
  <c r="L22" i="9"/>
  <c r="L23" i="9" s="1"/>
  <c r="L45" i="9"/>
  <c r="M20" i="9"/>
  <c r="L42" i="9" l="1"/>
  <c r="L44" i="9" s="1"/>
  <c r="L24" i="9"/>
  <c r="O17" i="9"/>
  <c r="O16" i="9" s="1"/>
  <c r="M22" i="9"/>
  <c r="M23" i="9" s="1"/>
  <c r="M45" i="9"/>
  <c r="N25" i="9"/>
  <c r="N21" i="9"/>
  <c r="N20" i="9"/>
  <c r="M42" i="9" l="1"/>
  <c r="M44" i="9" s="1"/>
  <c r="M24" i="9"/>
  <c r="P15" i="9"/>
  <c r="O25" i="9"/>
  <c r="O45" i="9" s="1"/>
  <c r="O20" i="9"/>
  <c r="O21" i="9"/>
  <c r="N22" i="9"/>
  <c r="N23" i="9" s="1"/>
  <c r="N45" i="9"/>
  <c r="N42" i="9" l="1"/>
  <c r="N44" i="9" s="1"/>
  <c r="N24" i="9"/>
  <c r="P17" i="9"/>
  <c r="P16" i="9" s="1"/>
  <c r="O22" i="9"/>
  <c r="O23" i="9" s="1"/>
  <c r="O42" i="9" l="1"/>
  <c r="O44" i="9" s="1"/>
  <c r="O24" i="9"/>
  <c r="P21" i="9"/>
  <c r="P25" i="9"/>
  <c r="Q15" i="9"/>
  <c r="P20" i="9"/>
  <c r="P22" i="9" l="1"/>
  <c r="P23" i="9" s="1"/>
  <c r="P45" i="9"/>
  <c r="Q17" i="9"/>
  <c r="Q16" i="9" s="1"/>
  <c r="P42" i="9" l="1"/>
  <c r="P44" i="9" s="1"/>
  <c r="P24" i="9"/>
  <c r="R15" i="9"/>
  <c r="Q20" i="9"/>
  <c r="Q25" i="9"/>
  <c r="Q21" i="9"/>
  <c r="Q22" i="9" l="1"/>
  <c r="Q23" i="9" s="1"/>
  <c r="Q45" i="9"/>
  <c r="R17" i="9"/>
  <c r="R16" i="9" s="1"/>
  <c r="Q42" i="9" l="1"/>
  <c r="Q44" i="9" s="1"/>
  <c r="Q24" i="9"/>
  <c r="S15" i="9"/>
  <c r="R20" i="9"/>
  <c r="R21" i="9"/>
  <c r="R25" i="9"/>
  <c r="R22" i="9" l="1"/>
  <c r="R23" i="9" s="1"/>
  <c r="R45" i="9"/>
  <c r="S17" i="9"/>
  <c r="S16" i="9" s="1"/>
  <c r="R42" i="9" l="1"/>
  <c r="R44" i="9" s="1"/>
  <c r="R24" i="9"/>
  <c r="T15" i="9"/>
  <c r="T17" i="9" s="1"/>
  <c r="S20" i="9"/>
  <c r="S25" i="9"/>
  <c r="S21" i="9"/>
  <c r="S22" i="9" l="1"/>
  <c r="S23" i="9" s="1"/>
  <c r="S45" i="9"/>
  <c r="T16" i="9"/>
  <c r="U15" i="9" s="1"/>
  <c r="U17" i="9" s="1"/>
  <c r="T25" i="9"/>
  <c r="T20" i="9"/>
  <c r="T21" i="9"/>
  <c r="S42" i="9" l="1"/>
  <c r="S44" i="9" s="1"/>
  <c r="S24" i="9"/>
  <c r="T22" i="9"/>
  <c r="T23" i="9" s="1"/>
  <c r="T45" i="9"/>
  <c r="U16" i="9"/>
  <c r="V15" i="9" s="1"/>
  <c r="V17" i="9" s="1"/>
  <c r="U21" i="9"/>
  <c r="U20" i="9"/>
  <c r="U25" i="9" l="1"/>
  <c r="T42" i="9"/>
  <c r="T44" i="9" s="1"/>
  <c r="T24" i="9"/>
  <c r="U45" i="9"/>
  <c r="U22" i="9"/>
  <c r="U23" i="9" s="1"/>
  <c r="V16" i="9"/>
  <c r="W15" i="9" s="1"/>
  <c r="W17" i="9" s="1"/>
  <c r="V20" i="9" l="1"/>
  <c r="V25" i="9"/>
  <c r="V21" i="9"/>
  <c r="U42" i="9"/>
  <c r="U44" i="9" s="1"/>
  <c r="U24" i="9"/>
  <c r="V22" i="9"/>
  <c r="V45" i="9"/>
  <c r="W16" i="9"/>
  <c r="X15" i="9" s="1"/>
  <c r="X17" i="9" s="1"/>
  <c r="W20" i="9" l="1"/>
  <c r="W25" i="9"/>
  <c r="W21" i="9"/>
  <c r="V23" i="9"/>
  <c r="X16" i="9"/>
  <c r="Y15" i="9" s="1"/>
  <c r="Y17" i="9" s="1"/>
  <c r="W22" i="9"/>
  <c r="W23" i="9" s="1"/>
  <c r="W45" i="9"/>
  <c r="X21" i="9" l="1"/>
  <c r="V42" i="9"/>
  <c r="V44" i="9" s="1"/>
  <c r="V24" i="9"/>
  <c r="W42" i="9"/>
  <c r="W44" i="9" s="1"/>
  <c r="W24" i="9"/>
  <c r="X25" i="9"/>
  <c r="X20" i="9"/>
  <c r="Y16" i="9"/>
  <c r="Z15" i="9" s="1"/>
  <c r="Z17" i="9" s="1"/>
  <c r="Y20" i="9" l="1"/>
  <c r="Y25" i="9"/>
  <c r="Y21" i="9"/>
  <c r="X22" i="9"/>
  <c r="X23" i="9" s="1"/>
  <c r="X45" i="9"/>
  <c r="Y22" i="9"/>
  <c r="Y45" i="9"/>
  <c r="Z16" i="9"/>
  <c r="AA15" i="9" s="1"/>
  <c r="AA17" i="9" s="1"/>
  <c r="Z21" i="9" l="1"/>
  <c r="Z25" i="9"/>
  <c r="Y23" i="9"/>
  <c r="X42" i="9"/>
  <c r="X44" i="9" s="1"/>
  <c r="X24" i="9"/>
  <c r="Z20" i="9"/>
  <c r="Z22" i="9" s="1"/>
  <c r="Z23" i="9" s="1"/>
  <c r="Z45" i="9"/>
  <c r="AA16" i="9"/>
  <c r="AB15" i="9" s="1"/>
  <c r="AB17" i="9" s="1"/>
  <c r="AA25" i="9" l="1"/>
  <c r="AA20" i="9"/>
  <c r="AA21" i="9"/>
  <c r="Y42" i="9"/>
  <c r="Y44" i="9" s="1"/>
  <c r="Y24" i="9"/>
  <c r="Z42" i="9"/>
  <c r="Z44" i="9" s="1"/>
  <c r="Z24" i="9"/>
  <c r="AA45" i="9"/>
  <c r="AB16" i="9"/>
  <c r="AC15" i="9" s="1"/>
  <c r="AC17" i="9" s="1"/>
  <c r="AB25" i="9"/>
  <c r="AA22" i="9" l="1"/>
  <c r="AA23" i="9" s="1"/>
  <c r="AA42" i="9" s="1"/>
  <c r="AA44" i="9" s="1"/>
  <c r="AB20" i="9"/>
  <c r="AB21" i="9"/>
  <c r="AB45" i="9"/>
  <c r="AB22" i="9"/>
  <c r="AC16" i="9"/>
  <c r="AA24" i="9" l="1"/>
  <c r="AB23" i="9"/>
  <c r="AB42" i="9" s="1"/>
  <c r="AB44" i="9" s="1"/>
  <c r="AB24" i="9"/>
  <c r="AC21" i="9"/>
  <c r="AD15" i="9"/>
  <c r="AC25" i="9"/>
  <c r="AC20" i="9"/>
  <c r="AD17" i="9" l="1"/>
  <c r="AD16" i="9" s="1"/>
  <c r="AC45" i="9"/>
  <c r="AC22" i="9"/>
  <c r="AE15" i="9" l="1"/>
  <c r="AD21" i="9"/>
  <c r="AD25" i="9"/>
  <c r="AD45" i="9" s="1"/>
  <c r="AD20" i="9"/>
  <c r="AC23" i="9"/>
  <c r="AC42" i="9" l="1"/>
  <c r="AC44" i="9" s="1"/>
  <c r="AC24" i="9"/>
  <c r="AD22" i="9"/>
  <c r="AD23" i="9" s="1"/>
  <c r="AE17" i="9"/>
  <c r="AE16" i="9" s="1"/>
  <c r="AD42" i="9" l="1"/>
  <c r="AD44" i="9" s="1"/>
  <c r="AD24" i="9"/>
  <c r="AF15" i="9"/>
  <c r="AE25" i="9"/>
  <c r="AE45" i="9" s="1"/>
  <c r="AE21" i="9"/>
  <c r="AE20" i="9"/>
  <c r="AE22" i="9" l="1"/>
  <c r="AE23" i="9" s="1"/>
  <c r="AF17" i="9"/>
  <c r="AF16" i="9" s="1"/>
  <c r="AG15" i="9" s="1"/>
  <c r="AE42" i="9" l="1"/>
  <c r="AE24" i="9"/>
  <c r="AG17" i="9"/>
  <c r="AG16" i="9" s="1"/>
  <c r="AE44" i="9"/>
  <c r="AF25" i="9"/>
  <c r="AF45" i="9" s="1"/>
  <c r="AJ45" i="9" s="1"/>
  <c r="AF21" i="9"/>
  <c r="AF20" i="9"/>
  <c r="AH15" i="9" l="1"/>
  <c r="AG20" i="9"/>
  <c r="AG25" i="9"/>
  <c r="AG21" i="9"/>
  <c r="AF22" i="9"/>
  <c r="AF23" i="9" l="1"/>
  <c r="AG45" i="9"/>
  <c r="AG22" i="9"/>
  <c r="AG23" i="9" s="1"/>
  <c r="AH17" i="9"/>
  <c r="AH16" i="9" s="1"/>
  <c r="AF42" i="9" l="1"/>
  <c r="AJ42" i="9" s="1"/>
  <c r="AJ44" i="9" s="1"/>
  <c r="AF24" i="9"/>
  <c r="AG42" i="9"/>
  <c r="AG44" i="9" s="1"/>
  <c r="AG24" i="9"/>
  <c r="AI15" i="9"/>
  <c r="AH20" i="9"/>
  <c r="AH21" i="9"/>
  <c r="AH25" i="9"/>
  <c r="AF44" i="9" l="1"/>
  <c r="AH45" i="9"/>
  <c r="AH22" i="9"/>
  <c r="AH23" i="9" s="1"/>
  <c r="AI17" i="9"/>
  <c r="AI16" i="9" s="1"/>
  <c r="AH42" i="9" l="1"/>
  <c r="AH44" i="9" s="1"/>
  <c r="AH24" i="9"/>
  <c r="AI21" i="9"/>
  <c r="AJ21" i="9" s="1"/>
  <c r="AI20" i="9"/>
  <c r="AJ20" i="9" s="1"/>
  <c r="AI25" i="9"/>
  <c r="AJ25" i="9" s="1"/>
  <c r="AP34" i="9" l="1"/>
  <c r="AQ34" i="9" s="1"/>
  <c r="AK34" i="9"/>
  <c r="AP33" i="9"/>
  <c r="AK33" i="9"/>
  <c r="AI45" i="9"/>
  <c r="AI22" i="9"/>
  <c r="AI23" i="9" l="1"/>
  <c r="AJ22" i="9"/>
  <c r="AQ33" i="9"/>
  <c r="AP35" i="9" l="1"/>
  <c r="AK35" i="9"/>
  <c r="AI42" i="9"/>
  <c r="AI24" i="9"/>
  <c r="AJ24" i="9" s="1"/>
  <c r="AP37" i="9" s="1"/>
  <c r="AQ37" i="9" s="1"/>
  <c r="AJ23" i="9"/>
  <c r="AI44" i="9" l="1"/>
  <c r="C47" i="9" s="1"/>
  <c r="AQ35" i="9"/>
  <c r="AP36" i="9"/>
  <c r="AQ36" i="9" s="1"/>
</calcChain>
</file>

<file path=xl/sharedStrings.xml><?xml version="1.0" encoding="utf-8"?>
<sst xmlns="http://schemas.openxmlformats.org/spreadsheetml/2006/main" count="259" uniqueCount="115">
  <si>
    <t>Assumptions:</t>
  </si>
  <si>
    <t>Securitization Bond Interest Rate</t>
  </si>
  <si>
    <t>Tax Rate</t>
  </si>
  <si>
    <t>NBV to be recovered</t>
  </si>
  <si>
    <t>Mortgage style bond amortization (equal total payment each year)</t>
  </si>
  <si>
    <t>Revenue Requirement Without Securitization</t>
  </si>
  <si>
    <t>Year</t>
  </si>
  <si>
    <t>Total</t>
  </si>
  <si>
    <t>Opening balance</t>
  </si>
  <si>
    <t>Ending balance</t>
  </si>
  <si>
    <t>Amount collected</t>
  </si>
  <si>
    <t>Revenue Requirement</t>
  </si>
  <si>
    <t>Recovery of Net Book Value</t>
  </si>
  <si>
    <t>Financing costs at WACC on Average Net Book Value</t>
  </si>
  <si>
    <t>Income taxes</t>
  </si>
  <si>
    <t>NSPI Return on Equity Component of Revenue Requirement</t>
  </si>
  <si>
    <t>Revenue Requirement With Securitization</t>
  </si>
  <si>
    <t>Principal payments</t>
  </si>
  <si>
    <t>Interest expense</t>
  </si>
  <si>
    <t>Summary</t>
  </si>
  <si>
    <t>Decrease (Increase) in Revenue Requirement</t>
  </si>
  <si>
    <t>Decrease in NSPI Earnings</t>
  </si>
  <si>
    <t>Loan Amount</t>
  </si>
  <si>
    <t>Annual Interest Rate</t>
  </si>
  <si>
    <t>Term (Years)</t>
  </si>
  <si>
    <t>Payments Per Year</t>
  </si>
  <si>
    <t>Issue Date</t>
  </si>
  <si>
    <t>2026-01-01</t>
  </si>
  <si>
    <t>First Payment Date</t>
  </si>
  <si>
    <t>2026-07-01</t>
  </si>
  <si>
    <t>Payment #</t>
  </si>
  <si>
    <t>Payment Date</t>
  </si>
  <si>
    <t>Payment Amount</t>
  </si>
  <si>
    <t>Interest</t>
  </si>
  <si>
    <t>Principal</t>
  </si>
  <si>
    <t>Remaining Balance</t>
  </si>
  <si>
    <t>2026-12-30</t>
  </si>
  <si>
    <t>2027-06-30</t>
  </si>
  <si>
    <t>2027-12-29</t>
  </si>
  <si>
    <t>2028-06-28</t>
  </si>
  <si>
    <t>2028-12-27</t>
  </si>
  <si>
    <t>2029-06-27</t>
  </si>
  <si>
    <t>2029-12-26</t>
  </si>
  <si>
    <t>2030-06-26</t>
  </si>
  <si>
    <t>2030-12-25</t>
  </si>
  <si>
    <t>2031-06-25</t>
  </si>
  <si>
    <t>2031-12-24</t>
  </si>
  <si>
    <t>2032-06-23</t>
  </si>
  <si>
    <t>2032-12-22</t>
  </si>
  <si>
    <t>2033-06-22</t>
  </si>
  <si>
    <t>2033-12-21</t>
  </si>
  <si>
    <t>2034-06-21</t>
  </si>
  <si>
    <t>2034-12-20</t>
  </si>
  <si>
    <t>2035-06-20</t>
  </si>
  <si>
    <t>2035-12-19</t>
  </si>
  <si>
    <t>2036-06-18</t>
  </si>
  <si>
    <t>2036-12-17</t>
  </si>
  <si>
    <t>2037-06-17</t>
  </si>
  <si>
    <t>2037-12-16</t>
  </si>
  <si>
    <t>2038-06-16</t>
  </si>
  <si>
    <t>2038-12-15</t>
  </si>
  <si>
    <t>2039-06-15</t>
  </si>
  <si>
    <t>2039-12-14</t>
  </si>
  <si>
    <t>2040-06-13</t>
  </si>
  <si>
    <t>2040-12-12</t>
  </si>
  <si>
    <t>2041-06-12</t>
  </si>
  <si>
    <t>2041-12-11</t>
  </si>
  <si>
    <t>2042-06-11</t>
  </si>
  <si>
    <t>2042-12-10</t>
  </si>
  <si>
    <t>2043-06-10</t>
  </si>
  <si>
    <t>2043-12-09</t>
  </si>
  <si>
    <t>2044-06-08</t>
  </si>
  <si>
    <t>2044-12-07</t>
  </si>
  <si>
    <t>2045-06-07</t>
  </si>
  <si>
    <t>2045-12-06</t>
  </si>
  <si>
    <t>2046-06-06</t>
  </si>
  <si>
    <t>2046-12-05</t>
  </si>
  <si>
    <t>2047-06-05</t>
  </si>
  <si>
    <t>2047-12-04</t>
  </si>
  <si>
    <t>2048-06-03</t>
  </si>
  <si>
    <t>2048-12-02</t>
  </si>
  <si>
    <t>2049-06-02</t>
  </si>
  <si>
    <t>2049-12-01</t>
  </si>
  <si>
    <t>2050-06-01</t>
  </si>
  <si>
    <t>2050-11-30</t>
  </si>
  <si>
    <t>2051-05-31</t>
  </si>
  <si>
    <t>2051-11-29</t>
  </si>
  <si>
    <t>2052-05-29</t>
  </si>
  <si>
    <t>2052-11-27</t>
  </si>
  <si>
    <t>2053-05-28</t>
  </si>
  <si>
    <t>2053-11-26</t>
  </si>
  <si>
    <t>2054-05-27</t>
  </si>
  <si>
    <t>2054-11-25</t>
  </si>
  <si>
    <t>2055-05-26</t>
  </si>
  <si>
    <t>2055-11-24</t>
  </si>
  <si>
    <t>DDA Period</t>
  </si>
  <si>
    <t>Payment</t>
  </si>
  <si>
    <t>Opening Balance</t>
  </si>
  <si>
    <t>Decrease (Increase) in NPV Revenue Requirement</t>
  </si>
  <si>
    <t>Total Decrease in NPV Revenue Requirement</t>
  </si>
  <si>
    <t>Discount Factor</t>
  </si>
  <si>
    <t>10Y</t>
  </si>
  <si>
    <t>20Y</t>
  </si>
  <si>
    <t xml:space="preserve">2026 Pre-Tax WACC </t>
  </si>
  <si>
    <t>NSPI Return on Equity Embedded in 2026 WACC</t>
  </si>
  <si>
    <t>Securitization</t>
  </si>
  <si>
    <t>DDA</t>
  </si>
  <si>
    <t>Cost (Benefit)</t>
  </si>
  <si>
    <t>($ Millions)</t>
  </si>
  <si>
    <t>NSP Revenue Requirement</t>
  </si>
  <si>
    <t>NPV RR</t>
  </si>
  <si>
    <t>Financing Costs – Debt &amp; Equity</t>
  </si>
  <si>
    <t>28Y</t>
  </si>
  <si>
    <t>Change vs 28Y</t>
  </si>
  <si>
    <t>NSPI Equity Thickness Embedded in 2026 WACC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</si>
</sst>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1" xfId="0" applyFont="1" applyBorder="1" applyAlignment="1">
      <alignment horizontal="center"/>
    </xf>
    <xf numFmtId="164" fontId="0" fillId="0" borderId="0" xfId="0" applyNumberFormat="1"/>
    <xf numFmtId="164" fontId="0" fillId="0" borderId="0" xfId="1" applyNumberFormat="1" applyFont="1" applyBorder="1"/>
    <xf numFmtId="164" fontId="0" fillId="0" borderId="1" xfId="1" applyNumberFormat="1" applyFont="1" applyBorder="1"/>
    <xf numFmtId="0" fontId="3" fillId="0" borderId="0" xfId="0" applyFont="1"/>
    <xf numFmtId="164" fontId="0" fillId="0" borderId="0" xfId="0" applyNumberFormat="1" applyAlignment="1">
      <alignment horizontal="center"/>
    </xf>
    <xf numFmtId="10" fontId="0" fillId="0" borderId="0" xfId="0" applyNumberFormat="1"/>
    <xf numFmtId="164" fontId="0" fillId="0" borderId="0" xfId="1" applyNumberFormat="1" applyFont="1" applyFill="1"/>
    <xf numFmtId="164" fontId="0" fillId="0" borderId="0" xfId="1" applyNumberFormat="1" applyFont="1" applyFill="1" applyBorder="1"/>
    <xf numFmtId="164" fontId="0" fillId="0" borderId="1" xfId="1" applyNumberFormat="1" applyFont="1" applyFill="1" applyBorder="1"/>
    <xf numFmtId="0" fontId="2" fillId="0" borderId="2" xfId="0" applyFont="1" applyBorder="1"/>
    <xf numFmtId="164" fontId="4" fillId="0" borderId="3" xfId="0" applyNumberFormat="1" applyFont="1" applyBorder="1"/>
    <xf numFmtId="10" fontId="0" fillId="0" borderId="0" xfId="2" applyNumberFormat="1" applyFont="1"/>
    <xf numFmtId="0" fontId="5" fillId="0" borderId="0" xfId="0" applyFont="1"/>
    <xf numFmtId="0" fontId="2" fillId="2" borderId="0" xfId="0" applyFont="1" applyFill="1"/>
    <xf numFmtId="0" fontId="0" fillId="2" borderId="0" xfId="0" applyFill="1"/>
    <xf numFmtId="43" fontId="0" fillId="0" borderId="0" xfId="0" applyNumberFormat="1"/>
    <xf numFmtId="43" fontId="0" fillId="0" borderId="0" xfId="1" applyFont="1"/>
    <xf numFmtId="0" fontId="0" fillId="3" borderId="6" xfId="0" applyFill="1" applyBorder="1"/>
    <xf numFmtId="0" fontId="0" fillId="3" borderId="7" xfId="0" applyFill="1" applyBorder="1"/>
    <xf numFmtId="164" fontId="0" fillId="3" borderId="7" xfId="0" applyNumberFormat="1" applyFill="1" applyBorder="1"/>
    <xf numFmtId="164" fontId="0" fillId="3" borderId="7" xfId="1" applyNumberFormat="1" applyFont="1" applyFill="1" applyBorder="1"/>
    <xf numFmtId="0" fontId="0" fillId="4" borderId="8" xfId="0" applyFill="1" applyBorder="1"/>
    <xf numFmtId="0" fontId="0" fillId="4" borderId="4" xfId="0" applyFill="1" applyBorder="1"/>
    <xf numFmtId="164" fontId="0" fillId="4" borderId="4" xfId="1" applyNumberFormat="1" applyFont="1" applyFill="1" applyBorder="1"/>
    <xf numFmtId="0" fontId="0" fillId="3" borderId="8" xfId="0" applyFill="1" applyBorder="1"/>
    <xf numFmtId="0" fontId="0" fillId="3" borderId="4" xfId="0" applyFill="1" applyBorder="1"/>
    <xf numFmtId="164" fontId="0" fillId="3" borderId="4" xfId="1" applyNumberFormat="1" applyFont="1" applyFill="1" applyBorder="1"/>
    <xf numFmtId="0" fontId="6" fillId="5" borderId="0" xfId="0" applyFont="1" applyFill="1"/>
    <xf numFmtId="0" fontId="6" fillId="5" borderId="5" xfId="0" applyFont="1" applyFill="1" applyBorder="1"/>
    <xf numFmtId="165" fontId="0" fillId="0" borderId="0" xfId="1" applyNumberFormat="1" applyFont="1"/>
    <xf numFmtId="0" fontId="0" fillId="0" borderId="9" xfId="0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left"/>
    </xf>
    <xf numFmtId="0" fontId="2" fillId="0" borderId="2" xfId="0" applyFont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F7ECF-974F-4712-8D13-D3E769D97B90}">
  <dimension ref="A1:AU54"/>
  <sheetViews>
    <sheetView showGridLines="0" tabSelected="1" topLeftCell="A28" zoomScale="70" zoomScaleNormal="70" workbookViewId="0">
      <selection activeCell="F50" sqref="F50"/>
    </sheetView>
  </sheetViews>
  <sheetFormatPr defaultRowHeight="14.5" outlineLevelCol="2" x14ac:dyDescent="0.35"/>
  <cols>
    <col min="1" max="1" width="16.26953125" bestFit="1" customWidth="1"/>
    <col min="2" max="2" width="75.1796875" bestFit="1" customWidth="1"/>
    <col min="3" max="3" width="19.453125" customWidth="1" outlineLevel="2"/>
    <col min="4" max="4" width="18.81640625" customWidth="1" outlineLevel="2"/>
    <col min="5" max="35" width="16" customWidth="1" outlineLevel="2"/>
    <col min="36" max="36" width="16" customWidth="1"/>
    <col min="37" max="37" width="13.81640625" bestFit="1" customWidth="1"/>
    <col min="38" max="39" width="11.81640625" customWidth="1"/>
    <col min="40" max="40" width="34" customWidth="1"/>
    <col min="41" max="42" width="14.7265625" style="35" bestFit="1" customWidth="1"/>
    <col min="43" max="43" width="13.81640625" style="35" bestFit="1" customWidth="1"/>
    <col min="44" max="44" width="5" customWidth="1"/>
  </cols>
  <sheetData>
    <row r="1" spans="1:44" x14ac:dyDescent="0.35">
      <c r="A1" s="1"/>
      <c r="E1" s="7"/>
      <c r="N1" s="7"/>
      <c r="W1" s="7"/>
    </row>
    <row r="3" spans="1:44" x14ac:dyDescent="0.35">
      <c r="A3" s="1" t="s">
        <v>0</v>
      </c>
    </row>
    <row r="4" spans="1:44" x14ac:dyDescent="0.35">
      <c r="B4" t="s">
        <v>103</v>
      </c>
      <c r="C4" s="9">
        <v>6.59E-2</v>
      </c>
    </row>
    <row r="5" spans="1:44" x14ac:dyDescent="0.35">
      <c r="B5" t="s">
        <v>1</v>
      </c>
      <c r="C5" s="9">
        <v>0.05</v>
      </c>
    </row>
    <row r="6" spans="1:44" x14ac:dyDescent="0.35">
      <c r="B6" t="s">
        <v>104</v>
      </c>
      <c r="C6" s="9">
        <v>0.09</v>
      </c>
    </row>
    <row r="7" spans="1:44" x14ac:dyDescent="0.35">
      <c r="B7" t="s">
        <v>114</v>
      </c>
      <c r="C7" s="9">
        <v>0.4</v>
      </c>
    </row>
    <row r="8" spans="1:44" x14ac:dyDescent="0.35">
      <c r="B8" t="s">
        <v>2</v>
      </c>
      <c r="C8" s="9">
        <v>0.28999999999999998</v>
      </c>
    </row>
    <row r="9" spans="1:44" x14ac:dyDescent="0.35">
      <c r="B9" t="s">
        <v>3</v>
      </c>
      <c r="C9" s="10">
        <v>713000000</v>
      </c>
    </row>
    <row r="10" spans="1:44" x14ac:dyDescent="0.35">
      <c r="B10" t="s">
        <v>4</v>
      </c>
      <c r="C10" s="10"/>
    </row>
    <row r="11" spans="1:44" x14ac:dyDescent="0.35">
      <c r="B11" t="s">
        <v>95</v>
      </c>
      <c r="C11" s="10">
        <v>28</v>
      </c>
    </row>
    <row r="12" spans="1:44" x14ac:dyDescent="0.35">
      <c r="C12" s="10"/>
      <c r="D12" s="2"/>
    </row>
    <row r="13" spans="1:44" x14ac:dyDescent="0.35">
      <c r="A13" s="17" t="s">
        <v>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</row>
    <row r="14" spans="1:44" x14ac:dyDescent="0.35">
      <c r="B14" s="1" t="s">
        <v>6</v>
      </c>
      <c r="C14" s="3">
        <v>2028</v>
      </c>
      <c r="D14" s="3">
        <f>+C14+1</f>
        <v>2029</v>
      </c>
      <c r="E14" s="3">
        <f t="shared" ref="E14:AC14" si="0">+D14+1</f>
        <v>2030</v>
      </c>
      <c r="F14" s="3">
        <f t="shared" si="0"/>
        <v>2031</v>
      </c>
      <c r="G14" s="3">
        <f t="shared" si="0"/>
        <v>2032</v>
      </c>
      <c r="H14" s="3">
        <f t="shared" si="0"/>
        <v>2033</v>
      </c>
      <c r="I14" s="3">
        <f t="shared" si="0"/>
        <v>2034</v>
      </c>
      <c r="J14" s="3">
        <f t="shared" si="0"/>
        <v>2035</v>
      </c>
      <c r="K14" s="3">
        <f t="shared" si="0"/>
        <v>2036</v>
      </c>
      <c r="L14" s="3">
        <f t="shared" si="0"/>
        <v>2037</v>
      </c>
      <c r="M14" s="3">
        <f t="shared" si="0"/>
        <v>2038</v>
      </c>
      <c r="N14" s="3">
        <f t="shared" si="0"/>
        <v>2039</v>
      </c>
      <c r="O14" s="3">
        <f t="shared" si="0"/>
        <v>2040</v>
      </c>
      <c r="P14" s="3">
        <f t="shared" si="0"/>
        <v>2041</v>
      </c>
      <c r="Q14" s="3">
        <f t="shared" si="0"/>
        <v>2042</v>
      </c>
      <c r="R14" s="3">
        <f t="shared" si="0"/>
        <v>2043</v>
      </c>
      <c r="S14" s="3">
        <f t="shared" si="0"/>
        <v>2044</v>
      </c>
      <c r="T14" s="3">
        <f t="shared" si="0"/>
        <v>2045</v>
      </c>
      <c r="U14" s="3">
        <f t="shared" si="0"/>
        <v>2046</v>
      </c>
      <c r="V14" s="3">
        <f t="shared" si="0"/>
        <v>2047</v>
      </c>
      <c r="W14" s="3">
        <f t="shared" si="0"/>
        <v>2048</v>
      </c>
      <c r="X14" s="3">
        <f t="shared" si="0"/>
        <v>2049</v>
      </c>
      <c r="Y14" s="3">
        <f t="shared" si="0"/>
        <v>2050</v>
      </c>
      <c r="Z14" s="3">
        <f t="shared" si="0"/>
        <v>2051</v>
      </c>
      <c r="AA14" s="3">
        <f t="shared" si="0"/>
        <v>2052</v>
      </c>
      <c r="AB14" s="3">
        <f t="shared" si="0"/>
        <v>2053</v>
      </c>
      <c r="AC14" s="3">
        <f t="shared" si="0"/>
        <v>2054</v>
      </c>
      <c r="AD14" s="3">
        <f t="shared" ref="AD14:AF14" si="1">+AC14+1</f>
        <v>2055</v>
      </c>
      <c r="AE14" s="3">
        <f t="shared" si="1"/>
        <v>2056</v>
      </c>
      <c r="AF14" s="3">
        <f t="shared" si="1"/>
        <v>2057</v>
      </c>
      <c r="AG14" s="3">
        <f t="shared" ref="AG14:AI14" si="2">+AF14+1</f>
        <v>2058</v>
      </c>
      <c r="AH14" s="3">
        <f t="shared" si="2"/>
        <v>2059</v>
      </c>
      <c r="AI14" s="3">
        <f t="shared" si="2"/>
        <v>2060</v>
      </c>
      <c r="AJ14" s="3" t="s">
        <v>7</v>
      </c>
    </row>
    <row r="15" spans="1:44" x14ac:dyDescent="0.35">
      <c r="A15" s="1"/>
      <c r="B15" t="s">
        <v>8</v>
      </c>
      <c r="C15" s="4">
        <f>+C9</f>
        <v>713000000</v>
      </c>
      <c r="D15" s="4">
        <f>+C16</f>
        <v>686400000</v>
      </c>
      <c r="E15" s="4">
        <f>+D16</f>
        <v>659800000</v>
      </c>
      <c r="F15" s="4">
        <f t="shared" ref="F15:L15" si="3">+E16</f>
        <v>636235714.28571427</v>
      </c>
      <c r="G15" s="4">
        <f t="shared" si="3"/>
        <v>612671428.57142854</v>
      </c>
      <c r="H15" s="4">
        <f t="shared" si="3"/>
        <v>589107142.85714281</v>
      </c>
      <c r="I15" s="4">
        <f t="shared" si="3"/>
        <v>565542857.14285707</v>
      </c>
      <c r="J15" s="4">
        <f t="shared" si="3"/>
        <v>541978571.42857134</v>
      </c>
      <c r="K15" s="4">
        <f t="shared" si="3"/>
        <v>518414285.71428561</v>
      </c>
      <c r="L15" s="4">
        <f t="shared" si="3"/>
        <v>494849999.99999988</v>
      </c>
      <c r="M15" s="4">
        <f>+L16</f>
        <v>471285714.28571415</v>
      </c>
      <c r="N15" s="4">
        <f>+M16</f>
        <v>447721428.57142842</v>
      </c>
      <c r="O15" s="4">
        <f t="shared" ref="O15:U15" si="4">+N16</f>
        <v>424157142.85714269</v>
      </c>
      <c r="P15" s="4">
        <f t="shared" si="4"/>
        <v>400592857.14285696</v>
      </c>
      <c r="Q15" s="4">
        <f t="shared" si="4"/>
        <v>377028571.42857122</v>
      </c>
      <c r="R15" s="4">
        <f t="shared" si="4"/>
        <v>353464285.71428549</v>
      </c>
      <c r="S15" s="4">
        <f t="shared" si="4"/>
        <v>329899999.99999976</v>
      </c>
      <c r="T15" s="4">
        <f t="shared" si="4"/>
        <v>306335714.28571403</v>
      </c>
      <c r="U15" s="4">
        <f t="shared" si="4"/>
        <v>282771428.5714283</v>
      </c>
      <c r="V15" s="4">
        <f>+U16</f>
        <v>259207142.8571426</v>
      </c>
      <c r="W15" s="4">
        <f>+V16</f>
        <v>235642857.1428569</v>
      </c>
      <c r="X15" s="4">
        <f t="shared" ref="X15:AF15" si="5">+W16</f>
        <v>212078571.42857119</v>
      </c>
      <c r="Y15" s="4">
        <f t="shared" si="5"/>
        <v>188514285.71428549</v>
      </c>
      <c r="Z15" s="4">
        <f t="shared" si="5"/>
        <v>164949999.99999979</v>
      </c>
      <c r="AA15" s="4">
        <f t="shared" si="5"/>
        <v>141385714.28571409</v>
      </c>
      <c r="AB15" s="4">
        <f t="shared" si="5"/>
        <v>117821428.57142837</v>
      </c>
      <c r="AC15" s="4">
        <f t="shared" si="5"/>
        <v>94257142.857142657</v>
      </c>
      <c r="AD15" s="4">
        <f t="shared" si="5"/>
        <v>70692857.142856941</v>
      </c>
      <c r="AE15" s="4">
        <f t="shared" si="5"/>
        <v>47128571.428571224</v>
      </c>
      <c r="AF15" s="4">
        <f t="shared" si="5"/>
        <v>23564285.714285512</v>
      </c>
      <c r="AG15" s="4">
        <f t="shared" ref="AG15" si="6">+AF16</f>
        <v>0</v>
      </c>
      <c r="AH15" s="4">
        <f t="shared" ref="AH15" si="7">+AG16</f>
        <v>0</v>
      </c>
      <c r="AI15" s="4">
        <f t="shared" ref="AI15" si="8">+AH16</f>
        <v>0</v>
      </c>
      <c r="AK15" s="4"/>
      <c r="AL15" s="4"/>
      <c r="AM15" s="4"/>
      <c r="AN15" s="4"/>
      <c r="AO15" s="8"/>
      <c r="AP15" s="8"/>
      <c r="AQ15" s="8"/>
      <c r="AR15" s="4"/>
    </row>
    <row r="16" spans="1:44" x14ac:dyDescent="0.35">
      <c r="A16" s="1"/>
      <c r="B16" t="s">
        <v>9</v>
      </c>
      <c r="C16" s="4">
        <f>+C15-C$17</f>
        <v>686400000</v>
      </c>
      <c r="D16" s="4">
        <f t="shared" ref="D16:AF16" si="9">+D15-D$17</f>
        <v>659800000</v>
      </c>
      <c r="E16" s="4">
        <f t="shared" si="9"/>
        <v>636235714.28571427</v>
      </c>
      <c r="F16" s="4">
        <f t="shared" si="9"/>
        <v>612671428.57142854</v>
      </c>
      <c r="G16" s="4">
        <f t="shared" si="9"/>
        <v>589107142.85714281</v>
      </c>
      <c r="H16" s="4">
        <f t="shared" si="9"/>
        <v>565542857.14285707</v>
      </c>
      <c r="I16" s="4">
        <f t="shared" si="9"/>
        <v>541978571.42857134</v>
      </c>
      <c r="J16" s="4">
        <f t="shared" si="9"/>
        <v>518414285.71428561</v>
      </c>
      <c r="K16" s="4">
        <f t="shared" si="9"/>
        <v>494849999.99999988</v>
      </c>
      <c r="L16" s="4">
        <f t="shared" si="9"/>
        <v>471285714.28571415</v>
      </c>
      <c r="M16" s="4">
        <f t="shared" si="9"/>
        <v>447721428.57142842</v>
      </c>
      <c r="N16" s="4">
        <f t="shared" si="9"/>
        <v>424157142.85714269</v>
      </c>
      <c r="O16" s="4">
        <f t="shared" si="9"/>
        <v>400592857.14285696</v>
      </c>
      <c r="P16" s="4">
        <f t="shared" si="9"/>
        <v>377028571.42857122</v>
      </c>
      <c r="Q16" s="4">
        <f t="shared" si="9"/>
        <v>353464285.71428549</v>
      </c>
      <c r="R16" s="4">
        <f t="shared" si="9"/>
        <v>329899999.99999976</v>
      </c>
      <c r="S16" s="4">
        <f t="shared" si="9"/>
        <v>306335714.28571403</v>
      </c>
      <c r="T16" s="4">
        <f t="shared" si="9"/>
        <v>282771428.5714283</v>
      </c>
      <c r="U16" s="4">
        <f t="shared" si="9"/>
        <v>259207142.8571426</v>
      </c>
      <c r="V16" s="4">
        <f t="shared" si="9"/>
        <v>235642857.1428569</v>
      </c>
      <c r="W16" s="4">
        <f t="shared" si="9"/>
        <v>212078571.42857119</v>
      </c>
      <c r="X16" s="4">
        <f t="shared" si="9"/>
        <v>188514285.71428549</v>
      </c>
      <c r="Y16" s="4">
        <f t="shared" si="9"/>
        <v>164949999.99999979</v>
      </c>
      <c r="Z16" s="4">
        <f t="shared" si="9"/>
        <v>141385714.28571409</v>
      </c>
      <c r="AA16" s="4">
        <f t="shared" si="9"/>
        <v>117821428.57142837</v>
      </c>
      <c r="AB16" s="4">
        <f t="shared" si="9"/>
        <v>94257142.857142657</v>
      </c>
      <c r="AC16" s="4">
        <f t="shared" si="9"/>
        <v>70692857.142856941</v>
      </c>
      <c r="AD16" s="4">
        <f t="shared" si="9"/>
        <v>47128571.428571224</v>
      </c>
      <c r="AE16" s="4">
        <f t="shared" si="9"/>
        <v>23564285.714285512</v>
      </c>
      <c r="AF16" s="4">
        <f t="shared" si="9"/>
        <v>0</v>
      </c>
      <c r="AG16" s="4">
        <f t="shared" ref="AG16" si="10">+AG15-AG$17</f>
        <v>0</v>
      </c>
      <c r="AH16" s="4">
        <f t="shared" ref="AH16" si="11">+AH15-AH$17</f>
        <v>0</v>
      </c>
      <c r="AI16" s="4">
        <f t="shared" ref="AI16" si="12">+AI15-AI$17</f>
        <v>0</v>
      </c>
    </row>
    <row r="17" spans="1:47" x14ac:dyDescent="0.35">
      <c r="A17" s="1"/>
      <c r="B17" t="s">
        <v>10</v>
      </c>
      <c r="C17" s="4">
        <v>26600000</v>
      </c>
      <c r="D17" s="4">
        <v>26600000</v>
      </c>
      <c r="E17" s="4">
        <f>+MIN($E$15/$C$11,E15)</f>
        <v>23564285.714285713</v>
      </c>
      <c r="F17" s="4">
        <f t="shared" ref="F17:AC17" si="13">+MIN($E$15/$C$11,F15)</f>
        <v>23564285.714285713</v>
      </c>
      <c r="G17" s="4">
        <f t="shared" si="13"/>
        <v>23564285.714285713</v>
      </c>
      <c r="H17" s="4">
        <f t="shared" si="13"/>
        <v>23564285.714285713</v>
      </c>
      <c r="I17" s="4">
        <f t="shared" si="13"/>
        <v>23564285.714285713</v>
      </c>
      <c r="J17" s="4">
        <f t="shared" si="13"/>
        <v>23564285.714285713</v>
      </c>
      <c r="K17" s="4">
        <f t="shared" si="13"/>
        <v>23564285.714285713</v>
      </c>
      <c r="L17" s="4">
        <f t="shared" si="13"/>
        <v>23564285.714285713</v>
      </c>
      <c r="M17" s="4">
        <f t="shared" si="13"/>
        <v>23564285.714285713</v>
      </c>
      <c r="N17" s="4">
        <f t="shared" si="13"/>
        <v>23564285.714285713</v>
      </c>
      <c r="O17" s="4">
        <f t="shared" si="13"/>
        <v>23564285.714285713</v>
      </c>
      <c r="P17" s="4">
        <f t="shared" si="13"/>
        <v>23564285.714285713</v>
      </c>
      <c r="Q17" s="4">
        <f t="shared" si="13"/>
        <v>23564285.714285713</v>
      </c>
      <c r="R17" s="4">
        <f t="shared" si="13"/>
        <v>23564285.714285713</v>
      </c>
      <c r="S17" s="4">
        <f t="shared" si="13"/>
        <v>23564285.714285713</v>
      </c>
      <c r="T17" s="4">
        <f t="shared" si="13"/>
        <v>23564285.714285713</v>
      </c>
      <c r="U17" s="4">
        <f t="shared" si="13"/>
        <v>23564285.714285713</v>
      </c>
      <c r="V17" s="4">
        <f t="shared" si="13"/>
        <v>23564285.714285713</v>
      </c>
      <c r="W17" s="4">
        <f t="shared" si="13"/>
        <v>23564285.714285713</v>
      </c>
      <c r="X17" s="4">
        <f t="shared" si="13"/>
        <v>23564285.714285713</v>
      </c>
      <c r="Y17" s="4">
        <f t="shared" si="13"/>
        <v>23564285.714285713</v>
      </c>
      <c r="Z17" s="4">
        <f t="shared" si="13"/>
        <v>23564285.714285713</v>
      </c>
      <c r="AA17" s="4">
        <f t="shared" si="13"/>
        <v>23564285.714285713</v>
      </c>
      <c r="AB17" s="4">
        <f t="shared" si="13"/>
        <v>23564285.714285713</v>
      </c>
      <c r="AC17" s="4">
        <f t="shared" si="13"/>
        <v>23564285.714285713</v>
      </c>
      <c r="AD17" s="4">
        <f t="shared" ref="AD17:AF17" si="14">+MIN($E$15/$C$11,AD15)</f>
        <v>23564285.714285713</v>
      </c>
      <c r="AE17" s="4">
        <f t="shared" si="14"/>
        <v>23564285.714285713</v>
      </c>
      <c r="AF17" s="4">
        <f t="shared" si="14"/>
        <v>23564285.714285512</v>
      </c>
      <c r="AG17" s="4">
        <f t="shared" ref="AG17:AI17" si="15">+MIN($E$15/$C$11,AG15)</f>
        <v>0</v>
      </c>
      <c r="AH17" s="4">
        <f t="shared" si="15"/>
        <v>0</v>
      </c>
      <c r="AI17" s="4">
        <f t="shared" si="15"/>
        <v>0</v>
      </c>
    </row>
    <row r="18" spans="1:47" x14ac:dyDescent="0.35">
      <c r="A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47" x14ac:dyDescent="0.35">
      <c r="A19" s="1"/>
      <c r="B19" s="1" t="s">
        <v>11</v>
      </c>
      <c r="C19" s="3">
        <v>1</v>
      </c>
      <c r="D19" s="3">
        <v>2</v>
      </c>
      <c r="E19" s="3">
        <v>3</v>
      </c>
      <c r="F19" s="3">
        <v>4</v>
      </c>
      <c r="G19" s="3">
        <v>5</v>
      </c>
      <c r="H19" s="3">
        <v>6</v>
      </c>
      <c r="I19" s="3">
        <v>7</v>
      </c>
      <c r="J19" s="3">
        <v>8</v>
      </c>
      <c r="K19" s="3">
        <v>9</v>
      </c>
      <c r="L19" s="3">
        <v>10</v>
      </c>
      <c r="M19" s="3">
        <v>11</v>
      </c>
      <c r="N19" s="3">
        <v>12</v>
      </c>
      <c r="O19" s="3">
        <v>13</v>
      </c>
      <c r="P19" s="3">
        <v>14</v>
      </c>
      <c r="Q19" s="3">
        <v>15</v>
      </c>
      <c r="R19" s="3">
        <v>16</v>
      </c>
      <c r="S19" s="3">
        <v>17</v>
      </c>
      <c r="T19" s="3">
        <v>18</v>
      </c>
      <c r="U19" s="3">
        <v>19</v>
      </c>
      <c r="V19" s="3">
        <v>20</v>
      </c>
      <c r="W19" s="3">
        <v>21</v>
      </c>
      <c r="X19" s="3">
        <v>22</v>
      </c>
      <c r="Y19" s="3">
        <v>23</v>
      </c>
      <c r="Z19" s="3">
        <v>24</v>
      </c>
      <c r="AA19" s="3">
        <v>25</v>
      </c>
      <c r="AB19" s="3">
        <v>26</v>
      </c>
      <c r="AC19" s="3">
        <v>27</v>
      </c>
      <c r="AD19" s="3">
        <v>28</v>
      </c>
      <c r="AE19" s="3">
        <v>29</v>
      </c>
      <c r="AF19" s="3">
        <v>30</v>
      </c>
      <c r="AG19" s="3">
        <v>31</v>
      </c>
      <c r="AH19" s="3">
        <v>32</v>
      </c>
      <c r="AI19" s="3">
        <v>33</v>
      </c>
      <c r="AJ19" s="3" t="s">
        <v>7</v>
      </c>
    </row>
    <row r="20" spans="1:47" x14ac:dyDescent="0.35">
      <c r="A20" s="1"/>
      <c r="B20" t="s">
        <v>12</v>
      </c>
      <c r="C20" s="8">
        <f>C15-C16</f>
        <v>26600000</v>
      </c>
      <c r="D20" s="8">
        <f t="shared" ref="D20:AC20" si="16">D15-D16</f>
        <v>26600000</v>
      </c>
      <c r="E20" s="8">
        <f t="shared" si="16"/>
        <v>23564285.714285731</v>
      </c>
      <c r="F20" s="8">
        <f t="shared" si="16"/>
        <v>23564285.714285731</v>
      </c>
      <c r="G20" s="8">
        <f t="shared" si="16"/>
        <v>23564285.714285731</v>
      </c>
      <c r="H20" s="8">
        <f t="shared" si="16"/>
        <v>23564285.714285731</v>
      </c>
      <c r="I20" s="8">
        <f t="shared" si="16"/>
        <v>23564285.714285731</v>
      </c>
      <c r="J20" s="8">
        <f t="shared" si="16"/>
        <v>23564285.714285731</v>
      </c>
      <c r="K20" s="8">
        <f t="shared" si="16"/>
        <v>23564285.714285731</v>
      </c>
      <c r="L20" s="8">
        <f t="shared" si="16"/>
        <v>23564285.714285731</v>
      </c>
      <c r="M20" s="8">
        <f t="shared" si="16"/>
        <v>23564285.714285731</v>
      </c>
      <c r="N20" s="8">
        <f t="shared" si="16"/>
        <v>23564285.714285731</v>
      </c>
      <c r="O20" s="8">
        <f t="shared" si="16"/>
        <v>23564285.714285731</v>
      </c>
      <c r="P20" s="8">
        <f t="shared" si="16"/>
        <v>23564285.714285731</v>
      </c>
      <c r="Q20" s="8">
        <f t="shared" si="16"/>
        <v>23564285.714285731</v>
      </c>
      <c r="R20" s="8">
        <f t="shared" si="16"/>
        <v>23564285.714285731</v>
      </c>
      <c r="S20" s="8">
        <f t="shared" si="16"/>
        <v>23564285.714285731</v>
      </c>
      <c r="T20" s="8">
        <f t="shared" si="16"/>
        <v>23564285.714285731</v>
      </c>
      <c r="U20" s="8">
        <f t="shared" si="16"/>
        <v>23564285.714285702</v>
      </c>
      <c r="V20" s="8">
        <f t="shared" si="16"/>
        <v>23564285.714285702</v>
      </c>
      <c r="W20" s="8">
        <f t="shared" si="16"/>
        <v>23564285.714285702</v>
      </c>
      <c r="X20" s="8">
        <f t="shared" si="16"/>
        <v>23564285.714285702</v>
      </c>
      <c r="Y20" s="8">
        <f t="shared" si="16"/>
        <v>23564285.714285702</v>
      </c>
      <c r="Z20" s="8">
        <f t="shared" si="16"/>
        <v>23564285.714285702</v>
      </c>
      <c r="AA20" s="8">
        <f t="shared" si="16"/>
        <v>23564285.714285716</v>
      </c>
      <c r="AB20" s="8">
        <f t="shared" si="16"/>
        <v>23564285.714285716</v>
      </c>
      <c r="AC20" s="8">
        <f t="shared" si="16"/>
        <v>23564285.714285716</v>
      </c>
      <c r="AD20" s="8">
        <f t="shared" ref="AD20:AF20" si="17">AD15-AD16</f>
        <v>23564285.714285716</v>
      </c>
      <c r="AE20" s="8">
        <f t="shared" si="17"/>
        <v>23564285.714285713</v>
      </c>
      <c r="AF20" s="8">
        <f t="shared" si="17"/>
        <v>23564285.714285512</v>
      </c>
      <c r="AG20" s="8">
        <f t="shared" ref="AG20:AI20" si="18">AG15-AG16</f>
        <v>0</v>
      </c>
      <c r="AH20" s="8">
        <f t="shared" si="18"/>
        <v>0</v>
      </c>
      <c r="AI20" s="8">
        <f t="shared" si="18"/>
        <v>0</v>
      </c>
      <c r="AJ20" s="11">
        <f t="shared" ref="AJ20:AJ24" si="19">SUM(C20:AI20)</f>
        <v>713000000.00000024</v>
      </c>
      <c r="AK20" s="4"/>
      <c r="AL20" s="4"/>
      <c r="AM20" s="4"/>
      <c r="AN20" s="4"/>
      <c r="AO20" s="8"/>
      <c r="AP20" s="8"/>
      <c r="AQ20" s="8"/>
      <c r="AR20" s="4"/>
    </row>
    <row r="21" spans="1:47" x14ac:dyDescent="0.35">
      <c r="B21" t="s">
        <v>13</v>
      </c>
      <c r="C21" s="11">
        <f>AVERAGE(C15:C16)*$C$4</f>
        <v>46110230</v>
      </c>
      <c r="D21" s="11">
        <f>AVERAGE(D15:D16)*$C$4</f>
        <v>44357290</v>
      </c>
      <c r="E21" s="11">
        <f t="shared" ref="E21:AC21" si="20">AVERAGE(E15:E16)*$C$4</f>
        <v>42704376.785714284</v>
      </c>
      <c r="F21" s="11">
        <f t="shared" si="20"/>
        <v>41151490.357142858</v>
      </c>
      <c r="G21" s="11">
        <f t="shared" si="20"/>
        <v>39598603.928571425</v>
      </c>
      <c r="H21" s="11">
        <f t="shared" si="20"/>
        <v>38045717.5</v>
      </c>
      <c r="I21" s="11">
        <f t="shared" si="20"/>
        <v>36492831.07142856</v>
      </c>
      <c r="J21" s="11">
        <f t="shared" si="20"/>
        <v>34939944.642857134</v>
      </c>
      <c r="K21" s="11">
        <f t="shared" si="20"/>
        <v>33387058.214285709</v>
      </c>
      <c r="L21" s="11">
        <f t="shared" si="20"/>
        <v>31834171.785714276</v>
      </c>
      <c r="M21" s="11">
        <f t="shared" si="20"/>
        <v>30281285.357142847</v>
      </c>
      <c r="N21" s="11">
        <f t="shared" si="20"/>
        <v>28728398.928571418</v>
      </c>
      <c r="O21" s="11">
        <f t="shared" si="20"/>
        <v>27175512.499999989</v>
      </c>
      <c r="P21" s="11">
        <f t="shared" si="20"/>
        <v>25622626.07142856</v>
      </c>
      <c r="Q21" s="11">
        <f t="shared" si="20"/>
        <v>24069739.642857131</v>
      </c>
      <c r="R21" s="11">
        <f t="shared" si="20"/>
        <v>22516853.214285698</v>
      </c>
      <c r="S21" s="11">
        <f t="shared" si="20"/>
        <v>20963966.785714269</v>
      </c>
      <c r="T21" s="11">
        <f t="shared" si="20"/>
        <v>19411080.35714284</v>
      </c>
      <c r="U21" s="11">
        <f t="shared" si="20"/>
        <v>17858193.92857141</v>
      </c>
      <c r="V21" s="11">
        <f t="shared" si="20"/>
        <v>16305307.499999985</v>
      </c>
      <c r="W21" s="11">
        <f t="shared" si="20"/>
        <v>14752421.071428554</v>
      </c>
      <c r="X21" s="11">
        <f t="shared" si="20"/>
        <v>13199534.642857129</v>
      </c>
      <c r="Y21" s="11">
        <f t="shared" si="20"/>
        <v>11646648.2142857</v>
      </c>
      <c r="Z21" s="11">
        <f t="shared" si="20"/>
        <v>10093761.785714274</v>
      </c>
      <c r="AA21" s="11">
        <f t="shared" si="20"/>
        <v>8540875.3571428433</v>
      </c>
      <c r="AB21" s="11">
        <f t="shared" si="20"/>
        <v>6987988.9285714161</v>
      </c>
      <c r="AC21" s="11">
        <f t="shared" si="20"/>
        <v>5435102.499999986</v>
      </c>
      <c r="AD21" s="11">
        <f t="shared" ref="AD21:AF21" si="21">AVERAGE(AD15:AD16)*$C$4</f>
        <v>3882216.0714285579</v>
      </c>
      <c r="AE21" s="11">
        <f t="shared" si="21"/>
        <v>2329329.6428571292</v>
      </c>
      <c r="AF21" s="11">
        <f t="shared" si="21"/>
        <v>776443.21428570757</v>
      </c>
      <c r="AG21" s="11">
        <f t="shared" ref="AG21:AI21" si="22">AVERAGE(AG15:AG16)*$C$4</f>
        <v>0</v>
      </c>
      <c r="AH21" s="11">
        <f t="shared" si="22"/>
        <v>0</v>
      </c>
      <c r="AI21" s="11">
        <f t="shared" si="22"/>
        <v>0</v>
      </c>
      <c r="AJ21" s="11">
        <f t="shared" si="19"/>
        <v>699198999.99999964</v>
      </c>
      <c r="AK21" s="4"/>
      <c r="AL21" s="4"/>
      <c r="AM21" s="4"/>
      <c r="AN21" s="4"/>
      <c r="AO21" s="8"/>
      <c r="AP21" s="8"/>
      <c r="AQ21" s="8"/>
      <c r="AR21" s="4"/>
    </row>
    <row r="22" spans="1:47" x14ac:dyDescent="0.35">
      <c r="B22" t="s">
        <v>14</v>
      </c>
      <c r="C22" s="12">
        <f>(C25+C20)/(1-$C$8)*$C$8</f>
        <v>21153335.211267605</v>
      </c>
      <c r="D22" s="12">
        <f t="shared" ref="D22:AC22" si="23">(D25+D20)/(1-$C$8)*$C$8</f>
        <v>20762202.816901408</v>
      </c>
      <c r="E22" s="12">
        <f t="shared" si="23"/>
        <v>19153449.698189139</v>
      </c>
      <c r="F22" s="12">
        <f t="shared" si="23"/>
        <v>18806955.130784716</v>
      </c>
      <c r="G22" s="12">
        <f t="shared" si="23"/>
        <v>18460460.56338029</v>
      </c>
      <c r="H22" s="12">
        <f t="shared" si="23"/>
        <v>18113965.995975863</v>
      </c>
      <c r="I22" s="12">
        <f t="shared" si="23"/>
        <v>17767471.428571433</v>
      </c>
      <c r="J22" s="12">
        <f t="shared" si="23"/>
        <v>17420976.86116701</v>
      </c>
      <c r="K22" s="12">
        <f t="shared" si="23"/>
        <v>17074482.29376258</v>
      </c>
      <c r="L22" s="12">
        <f t="shared" si="23"/>
        <v>16727987.726358153</v>
      </c>
      <c r="M22" s="12">
        <f t="shared" si="23"/>
        <v>16381493.158953728</v>
      </c>
      <c r="N22" s="12">
        <f t="shared" si="23"/>
        <v>16034998.591549302</v>
      </c>
      <c r="O22" s="12">
        <f t="shared" si="23"/>
        <v>15688504.024144871</v>
      </c>
      <c r="P22" s="12">
        <f t="shared" si="23"/>
        <v>15342009.456740446</v>
      </c>
      <c r="Q22" s="12">
        <f t="shared" si="23"/>
        <v>14995514.889336018</v>
      </c>
      <c r="R22" s="12">
        <f t="shared" si="23"/>
        <v>14649020.321931591</v>
      </c>
      <c r="S22" s="12">
        <f t="shared" si="23"/>
        <v>14302525.754527166</v>
      </c>
      <c r="T22" s="12">
        <f t="shared" si="23"/>
        <v>13956031.187122738</v>
      </c>
      <c r="U22" s="12">
        <f t="shared" si="23"/>
        <v>13609536.619718302</v>
      </c>
      <c r="V22" s="12">
        <f t="shared" si="23"/>
        <v>13263042.052313875</v>
      </c>
      <c r="W22" s="12">
        <f t="shared" si="23"/>
        <v>12916547.484909447</v>
      </c>
      <c r="X22" s="12">
        <f t="shared" si="23"/>
        <v>12570052.917505022</v>
      </c>
      <c r="Y22" s="12">
        <f t="shared" si="23"/>
        <v>12223558.350100596</v>
      </c>
      <c r="Z22" s="12">
        <f t="shared" si="23"/>
        <v>11877063.782696169</v>
      </c>
      <c r="AA22" s="12">
        <f t="shared" si="23"/>
        <v>11530569.215291748</v>
      </c>
      <c r="AB22" s="12">
        <f t="shared" si="23"/>
        <v>11184074.647887321</v>
      </c>
      <c r="AC22" s="12">
        <f t="shared" si="23"/>
        <v>10837580.080482896</v>
      </c>
      <c r="AD22" s="12">
        <f t="shared" ref="AD22:AF22" si="24">(AD25+AD20)/(1-$C$8)*$C$8</f>
        <v>10491085.513078468</v>
      </c>
      <c r="AE22" s="12">
        <f t="shared" si="24"/>
        <v>10144590.945674039</v>
      </c>
      <c r="AF22" s="12">
        <f t="shared" si="24"/>
        <v>9798096.3782695346</v>
      </c>
      <c r="AG22" s="12">
        <f t="shared" ref="AG22:AI22" si="25">(AG25+AG20)/(1-$C$8)*$C$8</f>
        <v>0</v>
      </c>
      <c r="AH22" s="12">
        <f t="shared" si="25"/>
        <v>0</v>
      </c>
      <c r="AI22" s="12">
        <f t="shared" si="25"/>
        <v>0</v>
      </c>
      <c r="AJ22" s="12">
        <f t="shared" si="19"/>
        <v>447237183.09859157</v>
      </c>
      <c r="AK22" s="4"/>
      <c r="AL22" s="4"/>
      <c r="AM22" s="4"/>
      <c r="AN22" s="4"/>
      <c r="AO22" s="8"/>
      <c r="AP22" s="8"/>
      <c r="AQ22" s="8"/>
      <c r="AR22" s="4"/>
    </row>
    <row r="23" spans="1:47" x14ac:dyDescent="0.35">
      <c r="B23" t="s">
        <v>11</v>
      </c>
      <c r="C23" s="11">
        <f>SUM(C20:C22)</f>
        <v>93863565.211267605</v>
      </c>
      <c r="D23" s="11">
        <f t="shared" ref="D23:AC23" si="26">SUM(D20:D22)</f>
        <v>91719492.816901416</v>
      </c>
      <c r="E23" s="11">
        <f t="shared" si="26"/>
        <v>85422112.198189154</v>
      </c>
      <c r="F23" s="11">
        <f t="shared" si="26"/>
        <v>83522731.202213302</v>
      </c>
      <c r="G23" s="11">
        <f t="shared" si="26"/>
        <v>81623350.20623745</v>
      </c>
      <c r="H23" s="11">
        <f t="shared" si="26"/>
        <v>79723969.210261598</v>
      </c>
      <c r="I23" s="11">
        <f t="shared" si="26"/>
        <v>77824588.214285731</v>
      </c>
      <c r="J23" s="11">
        <f t="shared" si="26"/>
        <v>75925207.218309879</v>
      </c>
      <c r="K23" s="11">
        <f t="shared" si="26"/>
        <v>74025826.222334027</v>
      </c>
      <c r="L23" s="11">
        <f t="shared" si="26"/>
        <v>72126445.22635816</v>
      </c>
      <c r="M23" s="11">
        <f t="shared" si="26"/>
        <v>70227064.230382308</v>
      </c>
      <c r="N23" s="11">
        <f t="shared" si="26"/>
        <v>68327683.234406456</v>
      </c>
      <c r="O23" s="11">
        <f t="shared" si="26"/>
        <v>66428302.238430589</v>
      </c>
      <c r="P23" s="11">
        <f t="shared" si="26"/>
        <v>64528921.242454737</v>
      </c>
      <c r="Q23" s="11">
        <f t="shared" si="26"/>
        <v>62629540.246478885</v>
      </c>
      <c r="R23" s="11">
        <f t="shared" si="26"/>
        <v>60730159.250503026</v>
      </c>
      <c r="S23" s="11">
        <f t="shared" si="26"/>
        <v>58830778.254527166</v>
      </c>
      <c r="T23" s="11">
        <f t="shared" si="26"/>
        <v>56931397.258551307</v>
      </c>
      <c r="U23" s="11">
        <f t="shared" si="26"/>
        <v>55032016.262575418</v>
      </c>
      <c r="V23" s="11">
        <f t="shared" si="26"/>
        <v>53132635.266599566</v>
      </c>
      <c r="W23" s="11">
        <f t="shared" si="26"/>
        <v>51233254.270623699</v>
      </c>
      <c r="X23" s="11">
        <f t="shared" si="26"/>
        <v>49333873.274647847</v>
      </c>
      <c r="Y23" s="11">
        <f t="shared" si="26"/>
        <v>47434492.278671995</v>
      </c>
      <c r="Z23" s="11">
        <f t="shared" si="26"/>
        <v>45535111.282696143</v>
      </c>
      <c r="AA23" s="11">
        <f t="shared" si="26"/>
        <v>43635730.286720306</v>
      </c>
      <c r="AB23" s="11">
        <f t="shared" si="26"/>
        <v>41736349.290744454</v>
      </c>
      <c r="AC23" s="11">
        <f t="shared" si="26"/>
        <v>39836968.294768602</v>
      </c>
      <c r="AD23" s="11">
        <f t="shared" ref="AD23:AF23" si="27">SUM(AD20:AD22)</f>
        <v>37937587.298792742</v>
      </c>
      <c r="AE23" s="11">
        <f t="shared" si="27"/>
        <v>36038206.302816883</v>
      </c>
      <c r="AF23" s="11">
        <f t="shared" si="27"/>
        <v>34138825.306840755</v>
      </c>
      <c r="AG23" s="11">
        <f t="shared" ref="AG23:AI23" si="28">SUM(AG20:AG22)</f>
        <v>0</v>
      </c>
      <c r="AH23" s="11">
        <f t="shared" si="28"/>
        <v>0</v>
      </c>
      <c r="AI23" s="11">
        <f t="shared" si="28"/>
        <v>0</v>
      </c>
      <c r="AJ23" s="11">
        <f t="shared" si="19"/>
        <v>1859436183.0985913</v>
      </c>
      <c r="AK23" s="4"/>
      <c r="AL23" s="4"/>
      <c r="AM23" s="4"/>
      <c r="AN23" s="4"/>
      <c r="AO23" s="8"/>
      <c r="AP23" s="8"/>
      <c r="AQ23" s="8"/>
      <c r="AR23" s="4"/>
    </row>
    <row r="24" spans="1:47" x14ac:dyDescent="0.35">
      <c r="B24" t="s">
        <v>110</v>
      </c>
      <c r="C24" s="11">
        <f>C23/C$43</f>
        <v>82615991.920300573</v>
      </c>
      <c r="D24" s="11">
        <f t="shared" ref="D24:AI24" si="29">D23/D$43</f>
        <v>75737725.385682479</v>
      </c>
      <c r="E24" s="11">
        <f t="shared" si="29"/>
        <v>66176601.014407955</v>
      </c>
      <c r="F24" s="11">
        <f t="shared" si="29"/>
        <v>60704708.26551488</v>
      </c>
      <c r="G24" s="11">
        <f t="shared" si="29"/>
        <v>55656468.103703149</v>
      </c>
      <c r="H24" s="11">
        <f t="shared" si="29"/>
        <v>51000411.15250247</v>
      </c>
      <c r="I24" s="11">
        <f t="shared" si="29"/>
        <v>46707339.890837848</v>
      </c>
      <c r="J24" s="11">
        <f t="shared" si="29"/>
        <v>42750168.024023026</v>
      </c>
      <c r="K24" s="11">
        <f t="shared" si="29"/>
        <v>39103771.032775745</v>
      </c>
      <c r="L24" s="11">
        <f t="shared" si="29"/>
        <v>35744847.132068098</v>
      </c>
      <c r="M24" s="11">
        <f t="shared" si="29"/>
        <v>32651787.923885241</v>
      </c>
      <c r="N24" s="11">
        <f t="shared" si="29"/>
        <v>29804558.076700285</v>
      </c>
      <c r="O24" s="11">
        <f t="shared" si="29"/>
        <v>27184583.409918707</v>
      </c>
      <c r="P24" s="11">
        <f t="shared" si="29"/>
        <v>24774646.803921081</v>
      </c>
      <c r="Q24" s="11">
        <f t="shared" si="29"/>
        <v>22558791.395845965</v>
      </c>
      <c r="R24" s="11">
        <f t="shared" si="29"/>
        <v>20522230.558096252</v>
      </c>
      <c r="S24" s="11">
        <f t="shared" si="29"/>
        <v>18651264.190901868</v>
      </c>
      <c r="T24" s="11">
        <f t="shared" si="29"/>
        <v>16933200.892296586</v>
      </c>
      <c r="U24" s="11">
        <f t="shared" si="29"/>
        <v>15356285.598723268</v>
      </c>
      <c r="V24" s="11">
        <f t="shared" si="29"/>
        <v>13909632.317315537</v>
      </c>
      <c r="W24" s="11">
        <f t="shared" si="29"/>
        <v>12583161.596850656</v>
      </c>
      <c r="X24" s="11">
        <f t="shared" si="29"/>
        <v>11367542.408555746</v>
      </c>
      <c r="Y24" s="11">
        <f t="shared" si="29"/>
        <v>10254138.130494779</v>
      </c>
      <c r="Z24" s="11">
        <f t="shared" si="29"/>
        <v>9234956.3502787314</v>
      </c>
      <c r="AA24" s="11">
        <f t="shared" si="29"/>
        <v>8302602.2204281045</v>
      </c>
      <c r="AB24" s="11">
        <f t="shared" si="29"/>
        <v>7450235.118972321</v>
      </c>
      <c r="AC24" s="11">
        <f t="shared" si="29"/>
        <v>6671528.3848841954</v>
      </c>
      <c r="AD24" s="11">
        <f t="shared" si="29"/>
        <v>5960631.913802987</v>
      </c>
      <c r="AE24" s="11">
        <f t="shared" si="29"/>
        <v>5312137.4142754236</v>
      </c>
      <c r="AF24" s="11">
        <f t="shared" si="29"/>
        <v>4721046.1385125676</v>
      </c>
      <c r="AG24" s="11">
        <f t="shared" si="29"/>
        <v>0</v>
      </c>
      <c r="AH24" s="11">
        <f t="shared" si="29"/>
        <v>0</v>
      </c>
      <c r="AI24" s="11">
        <f t="shared" si="29"/>
        <v>0</v>
      </c>
      <c r="AJ24" s="11">
        <f t="shared" si="19"/>
        <v>860402992.76647687</v>
      </c>
      <c r="AK24" s="4"/>
      <c r="AL24" s="4"/>
      <c r="AM24" s="4"/>
      <c r="AN24" s="4"/>
      <c r="AO24" s="8"/>
      <c r="AP24" s="8"/>
      <c r="AQ24" s="8"/>
      <c r="AR24" s="4"/>
    </row>
    <row r="25" spans="1:47" x14ac:dyDescent="0.35">
      <c r="B25" t="s">
        <v>15</v>
      </c>
      <c r="C25" s="11">
        <f>AVERAGE(C15:C16)*$C$6*$C$7</f>
        <v>25189200</v>
      </c>
      <c r="D25" s="11">
        <f t="shared" ref="D25:AC25" si="30">AVERAGE(D15:D16)*$C$6*$C$7</f>
        <v>24231600</v>
      </c>
      <c r="E25" s="11">
        <f t="shared" si="30"/>
        <v>23328642.857142854</v>
      </c>
      <c r="F25" s="11">
        <f t="shared" si="30"/>
        <v>22480328.571428575</v>
      </c>
      <c r="G25" s="11">
        <f t="shared" si="30"/>
        <v>21632014.285714284</v>
      </c>
      <c r="H25" s="11">
        <f t="shared" si="30"/>
        <v>20783700</v>
      </c>
      <c r="I25" s="11">
        <f t="shared" si="30"/>
        <v>19935385.714285709</v>
      </c>
      <c r="J25" s="11">
        <f t="shared" si="30"/>
        <v>19087071.428571425</v>
      </c>
      <c r="K25" s="11">
        <f t="shared" si="30"/>
        <v>18238757.142857138</v>
      </c>
      <c r="L25" s="11">
        <f t="shared" si="30"/>
        <v>17390442.857142851</v>
      </c>
      <c r="M25" s="11">
        <f t="shared" si="30"/>
        <v>16542128.571428565</v>
      </c>
      <c r="N25" s="11">
        <f t="shared" si="30"/>
        <v>15693814.285714282</v>
      </c>
      <c r="O25" s="11">
        <f t="shared" si="30"/>
        <v>14845499.999999994</v>
      </c>
      <c r="P25" s="11">
        <f t="shared" si="30"/>
        <v>13997185.714285709</v>
      </c>
      <c r="Q25" s="11">
        <f t="shared" si="30"/>
        <v>13148871.428571422</v>
      </c>
      <c r="R25" s="11">
        <f t="shared" si="30"/>
        <v>12300557.142857134</v>
      </c>
      <c r="S25" s="11">
        <f t="shared" si="30"/>
        <v>11452242.857142849</v>
      </c>
      <c r="T25" s="11">
        <f t="shared" si="30"/>
        <v>10603928.571428562</v>
      </c>
      <c r="U25" s="11">
        <f t="shared" si="30"/>
        <v>9755614.2857142743</v>
      </c>
      <c r="V25" s="11">
        <f t="shared" si="30"/>
        <v>8907299.9999999907</v>
      </c>
      <c r="W25" s="11">
        <f t="shared" si="30"/>
        <v>8058985.7142857052</v>
      </c>
      <c r="X25" s="11">
        <f t="shared" si="30"/>
        <v>7210671.4285714217</v>
      </c>
      <c r="Y25" s="11">
        <f t="shared" si="30"/>
        <v>6362357.1428571343</v>
      </c>
      <c r="Z25" s="11">
        <f t="shared" si="30"/>
        <v>5514042.8571428508</v>
      </c>
      <c r="AA25" s="11">
        <f t="shared" si="30"/>
        <v>4665728.5714285644</v>
      </c>
      <c r="AB25" s="11">
        <f t="shared" si="30"/>
        <v>3817414.2857142785</v>
      </c>
      <c r="AC25" s="11">
        <f t="shared" si="30"/>
        <v>2969099.9999999925</v>
      </c>
      <c r="AD25" s="11">
        <f t="shared" ref="AD25:AF25" si="31">AVERAGE(AD15:AD16)*$C$6*$C$7</f>
        <v>2120785.7142857066</v>
      </c>
      <c r="AE25" s="11">
        <f t="shared" si="31"/>
        <v>1272471.4285714212</v>
      </c>
      <c r="AF25" s="11">
        <f t="shared" si="31"/>
        <v>424157.14285713923</v>
      </c>
      <c r="AG25" s="11">
        <f t="shared" ref="AG25:AI25" si="32">AVERAGE(AG15:AG16)*$C$6*$C$7</f>
        <v>0</v>
      </c>
      <c r="AH25" s="11">
        <f t="shared" si="32"/>
        <v>0</v>
      </c>
      <c r="AI25" s="11">
        <f t="shared" si="32"/>
        <v>0</v>
      </c>
      <c r="AJ25" s="11">
        <f>SUM(C25:AI25)</f>
        <v>381959999.99999982</v>
      </c>
      <c r="AK25" s="4"/>
      <c r="AL25" s="4"/>
      <c r="AM25" s="4"/>
      <c r="AN25" s="4"/>
      <c r="AO25" s="8"/>
      <c r="AP25" s="8"/>
      <c r="AQ25" s="8"/>
      <c r="AR25" s="4"/>
    </row>
    <row r="26" spans="1:47" x14ac:dyDescent="0.35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N26" s="10"/>
    </row>
    <row r="27" spans="1:47" x14ac:dyDescent="0.35">
      <c r="A27" s="17" t="s">
        <v>16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</row>
    <row r="28" spans="1:47" x14ac:dyDescent="0.35">
      <c r="B28" s="1" t="s">
        <v>6</v>
      </c>
      <c r="C28" s="3">
        <v>1</v>
      </c>
      <c r="D28" s="3">
        <v>2</v>
      </c>
      <c r="E28" s="3">
        <v>3</v>
      </c>
      <c r="F28" s="3">
        <v>4</v>
      </c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3">
        <v>16</v>
      </c>
      <c r="S28" s="3">
        <v>17</v>
      </c>
      <c r="T28" s="3">
        <v>18</v>
      </c>
      <c r="U28" s="3">
        <v>19</v>
      </c>
      <c r="V28" s="3">
        <v>20</v>
      </c>
      <c r="W28" s="3">
        <v>21</v>
      </c>
      <c r="X28" s="3">
        <v>22</v>
      </c>
      <c r="Y28" s="3">
        <v>23</v>
      </c>
      <c r="Z28" s="3">
        <v>24</v>
      </c>
      <c r="AA28" s="3">
        <v>25</v>
      </c>
      <c r="AB28" s="3">
        <v>26</v>
      </c>
      <c r="AC28" s="3">
        <v>27</v>
      </c>
      <c r="AD28" s="3">
        <v>28</v>
      </c>
      <c r="AE28" s="3">
        <v>29</v>
      </c>
      <c r="AF28" s="3">
        <v>30</v>
      </c>
      <c r="AG28" s="3">
        <v>31</v>
      </c>
      <c r="AH28" s="3">
        <v>32</v>
      </c>
      <c r="AI28" s="3">
        <v>33</v>
      </c>
      <c r="AJ28" s="3" t="s">
        <v>7</v>
      </c>
    </row>
    <row r="29" spans="1:47" x14ac:dyDescent="0.35">
      <c r="A29" s="1"/>
      <c r="B29" t="s">
        <v>8</v>
      </c>
      <c r="C29" s="4">
        <f>+C9</f>
        <v>713000000</v>
      </c>
      <c r="D29" s="4">
        <f>+C30</f>
        <v>702382983.16459703</v>
      </c>
      <c r="E29" s="4">
        <f>+D30</f>
        <v>691228479.85190177</v>
      </c>
      <c r="F29" s="4">
        <f t="shared" ref="F29:L29" si="33">+E30</f>
        <v>679509279.80900121</v>
      </c>
      <c r="G29" s="4">
        <f t="shared" si="33"/>
        <v>667196795.26392877</v>
      </c>
      <c r="H29" s="4">
        <f t="shared" si="33"/>
        <v>654260991.18876219</v>
      </c>
      <c r="I29" s="4">
        <f t="shared" si="33"/>
        <v>640670312.03229022</v>
      </c>
      <c r="J29" s="4">
        <f t="shared" si="33"/>
        <v>626391604.74352193</v>
      </c>
      <c r="K29" s="4">
        <f t="shared" si="33"/>
        <v>611390037.89825964</v>
      </c>
      <c r="L29" s="4">
        <f t="shared" si="33"/>
        <v>595629016.73145604</v>
      </c>
      <c r="M29" s="4">
        <f>+L30</f>
        <v>579070093.86808288</v>
      </c>
      <c r="N29" s="4">
        <f>+M30</f>
        <v>561672875.53475153</v>
      </c>
      <c r="O29" s="4">
        <f t="shared" ref="O29:U29" si="34">+N30</f>
        <v>543394923.02329528</v>
      </c>
      <c r="P29" s="4">
        <f t="shared" si="34"/>
        <v>524191649.1659466</v>
      </c>
      <c r="Q29" s="4">
        <f t="shared" si="34"/>
        <v>504016209.56956959</v>
      </c>
      <c r="R29" s="4">
        <f t="shared" si="34"/>
        <v>482819388.34362602</v>
      </c>
      <c r="S29" s="4">
        <f t="shared" si="34"/>
        <v>460549478.04311907</v>
      </c>
      <c r="T29" s="4">
        <f t="shared" si="34"/>
        <v>437152153.53364891</v>
      </c>
      <c r="U29" s="4">
        <f t="shared" si="34"/>
        <v>412570339.47088683</v>
      </c>
      <c r="V29" s="4">
        <f>+U30</f>
        <v>386744071.07119745</v>
      </c>
      <c r="W29" s="4">
        <f>+V30</f>
        <v>359610347.83377373</v>
      </c>
      <c r="X29" s="4">
        <f t="shared" ref="X29:AF29" si="35">+W30</f>
        <v>331102979.85745555</v>
      </c>
      <c r="Y29" s="4">
        <f t="shared" si="35"/>
        <v>301152426.3773362</v>
      </c>
      <c r="Z29" s="4">
        <f t="shared" si="35"/>
        <v>269685626.12728578</v>
      </c>
      <c r="AA29" s="4">
        <f t="shared" si="35"/>
        <v>236625819.11457658</v>
      </c>
      <c r="AB29" s="4">
        <f t="shared" si="35"/>
        <v>201892359.37184897</v>
      </c>
      <c r="AC29" s="4">
        <f t="shared" si="35"/>
        <v>165400518.22964579</v>
      </c>
      <c r="AD29" s="4">
        <f t="shared" si="35"/>
        <v>127061277.62961859</v>
      </c>
      <c r="AE29" s="4">
        <f t="shared" si="35"/>
        <v>86781112.974215001</v>
      </c>
      <c r="AF29" s="4">
        <f t="shared" si="35"/>
        <v>44461764.983131602</v>
      </c>
      <c r="AG29" s="4">
        <f t="shared" ref="AG29" si="36">+AF30</f>
        <v>0</v>
      </c>
      <c r="AH29" s="4">
        <f t="shared" ref="AH29" si="37">+AG30</f>
        <v>0</v>
      </c>
      <c r="AI29" s="4">
        <f t="shared" ref="AI29" si="38">+AH30</f>
        <v>0</v>
      </c>
      <c r="AL29" s="4"/>
      <c r="AM29" s="4"/>
      <c r="AO29" s="8"/>
      <c r="AP29" s="8"/>
      <c r="AQ29" s="8"/>
      <c r="AR29" s="4"/>
      <c r="AS29" s="4"/>
      <c r="AT29" s="4"/>
      <c r="AU29" s="4"/>
    </row>
    <row r="30" spans="1:47" x14ac:dyDescent="0.35">
      <c r="A30" s="1"/>
      <c r="B30" t="s">
        <v>9</v>
      </c>
      <c r="C30" s="4">
        <f>'Amortization Schedule'!G11</f>
        <v>702382983.16459703</v>
      </c>
      <c r="D30" s="4">
        <f>'Amortization Schedule'!G13</f>
        <v>691228479.85190177</v>
      </c>
      <c r="E30" s="4">
        <f>'Amortization Schedule'!G15</f>
        <v>679509279.80900121</v>
      </c>
      <c r="F30" s="4">
        <f>'Amortization Schedule'!G17</f>
        <v>667196795.26392877</v>
      </c>
      <c r="G30" s="4">
        <f>'Amortization Schedule'!G19</f>
        <v>654260991.18876219</v>
      </c>
      <c r="H30" s="4">
        <f>'Amortization Schedule'!G21</f>
        <v>640670312.03229022</v>
      </c>
      <c r="I30" s="4">
        <f>'Amortization Schedule'!G23</f>
        <v>626391604.74352193</v>
      </c>
      <c r="J30" s="4">
        <f>'Amortization Schedule'!G25</f>
        <v>611390037.89825964</v>
      </c>
      <c r="K30" s="4">
        <f>'Amortization Schedule'!G27</f>
        <v>595629016.73145604</v>
      </c>
      <c r="L30" s="4">
        <f>'Amortization Schedule'!G29</f>
        <v>579070093.86808288</v>
      </c>
      <c r="M30" s="4">
        <f>'Amortization Schedule'!G31</f>
        <v>561672875.53475153</v>
      </c>
      <c r="N30" s="4">
        <f>'Amortization Schedule'!G33</f>
        <v>543394923.02329528</v>
      </c>
      <c r="O30" s="4">
        <f>'Amortization Schedule'!G35</f>
        <v>524191649.1659466</v>
      </c>
      <c r="P30" s="4">
        <f>'Amortization Schedule'!G37</f>
        <v>504016209.56956959</v>
      </c>
      <c r="Q30" s="4">
        <f>'Amortization Schedule'!G39</f>
        <v>482819388.34362602</v>
      </c>
      <c r="R30" s="4">
        <f>'Amortization Schedule'!G41</f>
        <v>460549478.04311907</v>
      </c>
      <c r="S30" s="4">
        <f>'Amortization Schedule'!G43</f>
        <v>437152153.53364891</v>
      </c>
      <c r="T30" s="4">
        <f>'Amortization Schedule'!G45</f>
        <v>412570339.47088683</v>
      </c>
      <c r="U30" s="4">
        <f>'Amortization Schedule'!G47</f>
        <v>386744071.07119745</v>
      </c>
      <c r="V30" s="4">
        <f>'Amortization Schedule'!G49</f>
        <v>359610347.83377373</v>
      </c>
      <c r="W30" s="4">
        <f>'Amortization Schedule'!G51</f>
        <v>331102979.85745555</v>
      </c>
      <c r="X30" s="4">
        <f>'Amortization Schedule'!G53</f>
        <v>301152426.3773362</v>
      </c>
      <c r="Y30" s="4">
        <f>'Amortization Schedule'!G55</f>
        <v>269685626.12728578</v>
      </c>
      <c r="Z30" s="4">
        <f>'Amortization Schedule'!G57</f>
        <v>236625819.11457658</v>
      </c>
      <c r="AA30" s="4">
        <f>'Amortization Schedule'!G59</f>
        <v>201892359.37184897</v>
      </c>
      <c r="AB30" s="4">
        <f>'Amortization Schedule'!G61</f>
        <v>165400518.22964579</v>
      </c>
      <c r="AC30" s="4">
        <f>'Amortization Schedule'!G63</f>
        <v>127061277.62961859</v>
      </c>
      <c r="AD30" s="4">
        <f>'Amortization Schedule'!G65</f>
        <v>86781112.974215001</v>
      </c>
      <c r="AE30" s="4">
        <f>'Amortization Schedule'!G67</f>
        <v>44461764.983131602</v>
      </c>
      <c r="AF30" s="4">
        <v>0</v>
      </c>
      <c r="AG30" s="4">
        <v>0</v>
      </c>
      <c r="AH30" s="4">
        <v>0</v>
      </c>
      <c r="AI30" s="4">
        <v>0</v>
      </c>
      <c r="AN30" s="1" t="s">
        <v>11</v>
      </c>
    </row>
    <row r="31" spans="1:47" x14ac:dyDescent="0.35">
      <c r="A31" s="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N31" s="38" t="s">
        <v>108</v>
      </c>
      <c r="AO31" s="36" t="s">
        <v>105</v>
      </c>
      <c r="AP31" s="36" t="s">
        <v>106</v>
      </c>
      <c r="AQ31" s="36" t="s">
        <v>107</v>
      </c>
    </row>
    <row r="32" spans="1:47" x14ac:dyDescent="0.35">
      <c r="A32" s="1"/>
      <c r="B32" s="1" t="s">
        <v>11</v>
      </c>
      <c r="C32" s="3">
        <v>1</v>
      </c>
      <c r="D32" s="3">
        <v>2</v>
      </c>
      <c r="E32" s="3">
        <v>3</v>
      </c>
      <c r="F32" s="3">
        <v>4</v>
      </c>
      <c r="G32" s="3">
        <v>5</v>
      </c>
      <c r="H32" s="3">
        <v>6</v>
      </c>
      <c r="I32" s="3">
        <v>7</v>
      </c>
      <c r="J32" s="3">
        <v>8</v>
      </c>
      <c r="K32" s="3">
        <v>9</v>
      </c>
      <c r="L32" s="3">
        <v>10</v>
      </c>
      <c r="M32" s="3">
        <v>11</v>
      </c>
      <c r="N32" s="3">
        <v>12</v>
      </c>
      <c r="O32" s="3">
        <v>13</v>
      </c>
      <c r="P32" s="3">
        <v>14</v>
      </c>
      <c r="Q32" s="3">
        <v>15</v>
      </c>
      <c r="R32" s="3">
        <v>16</v>
      </c>
      <c r="S32" s="3">
        <v>17</v>
      </c>
      <c r="T32" s="3">
        <v>18</v>
      </c>
      <c r="U32" s="3">
        <v>19</v>
      </c>
      <c r="V32" s="3">
        <v>20</v>
      </c>
      <c r="W32" s="3">
        <v>21</v>
      </c>
      <c r="X32" s="3">
        <v>22</v>
      </c>
      <c r="Y32" s="3">
        <v>23</v>
      </c>
      <c r="Z32" s="3">
        <v>24</v>
      </c>
      <c r="AA32" s="3">
        <v>25</v>
      </c>
      <c r="AB32" s="3">
        <v>26</v>
      </c>
      <c r="AC32" s="3">
        <v>27</v>
      </c>
      <c r="AD32" s="3">
        <v>28</v>
      </c>
      <c r="AE32" s="3">
        <v>29</v>
      </c>
      <c r="AF32" s="3">
        <v>30</v>
      </c>
      <c r="AG32" s="3">
        <v>31</v>
      </c>
      <c r="AH32" s="3">
        <v>32</v>
      </c>
      <c r="AI32" s="3">
        <v>33</v>
      </c>
      <c r="AJ32" s="3" t="s">
        <v>7</v>
      </c>
    </row>
    <row r="33" spans="1:47" x14ac:dyDescent="0.35">
      <c r="A33" s="1"/>
      <c r="B33" t="s">
        <v>17</v>
      </c>
      <c r="C33" s="8">
        <f>C29-C30</f>
        <v>10617016.835402966</v>
      </c>
      <c r="D33" s="8">
        <f t="shared" ref="D33:AF33" si="39">D29-D30</f>
        <v>11154503.312695265</v>
      </c>
      <c r="E33" s="8">
        <f t="shared" si="39"/>
        <v>11719200.042900562</v>
      </c>
      <c r="F33" s="8">
        <f t="shared" si="39"/>
        <v>12312484.545072436</v>
      </c>
      <c r="G33" s="8">
        <f t="shared" si="39"/>
        <v>12935804.075166583</v>
      </c>
      <c r="H33" s="8">
        <f t="shared" si="39"/>
        <v>13590679.156471968</v>
      </c>
      <c r="I33" s="8">
        <f t="shared" si="39"/>
        <v>14278707.288768291</v>
      </c>
      <c r="J33" s="8">
        <f t="shared" si="39"/>
        <v>15001566.845262289</v>
      </c>
      <c r="K33" s="8">
        <f t="shared" si="39"/>
        <v>15761021.166803598</v>
      </c>
      <c r="L33" s="8">
        <f t="shared" si="39"/>
        <v>16558922.86337316</v>
      </c>
      <c r="M33" s="8">
        <f t="shared" si="39"/>
        <v>17397218.333331347</v>
      </c>
      <c r="N33" s="8">
        <f t="shared" si="39"/>
        <v>18277952.511456251</v>
      </c>
      <c r="O33" s="8">
        <f t="shared" si="39"/>
        <v>19203273.85734868</v>
      </c>
      <c r="P33" s="8">
        <f t="shared" si="39"/>
        <v>20175439.596377015</v>
      </c>
      <c r="Q33" s="8">
        <f t="shared" si="39"/>
        <v>21196821.225943565</v>
      </c>
      <c r="R33" s="8">
        <f t="shared" si="39"/>
        <v>22269910.300506949</v>
      </c>
      <c r="S33" s="8">
        <f t="shared" si="39"/>
        <v>23397324.509470165</v>
      </c>
      <c r="T33" s="8">
        <f t="shared" si="39"/>
        <v>24581814.062762082</v>
      </c>
      <c r="U33" s="8">
        <f t="shared" si="39"/>
        <v>25826268.399689376</v>
      </c>
      <c r="V33" s="8">
        <f t="shared" si="39"/>
        <v>27133723.237423718</v>
      </c>
      <c r="W33" s="8">
        <f t="shared" si="39"/>
        <v>28507367.976318181</v>
      </c>
      <c r="X33" s="8">
        <f t="shared" si="39"/>
        <v>29950553.480119348</v>
      </c>
      <c r="Y33" s="8">
        <f t="shared" si="39"/>
        <v>31466800.250050426</v>
      </c>
      <c r="Z33" s="8">
        <f t="shared" si="39"/>
        <v>33059807.0127092</v>
      </c>
      <c r="AA33" s="8">
        <f t="shared" si="39"/>
        <v>34733459.742727607</v>
      </c>
      <c r="AB33" s="8">
        <f t="shared" si="39"/>
        <v>36491841.142203182</v>
      </c>
      <c r="AC33" s="8">
        <f t="shared" si="39"/>
        <v>38339240.600027204</v>
      </c>
      <c r="AD33" s="8">
        <f t="shared" si="39"/>
        <v>40280164.655403584</v>
      </c>
      <c r="AE33" s="8">
        <f t="shared" si="39"/>
        <v>42319347.991083398</v>
      </c>
      <c r="AF33" s="8">
        <f t="shared" si="39"/>
        <v>44461764.983131602</v>
      </c>
      <c r="AG33" s="8">
        <v>0</v>
      </c>
      <c r="AH33" s="8">
        <v>0</v>
      </c>
      <c r="AI33" s="8">
        <v>0</v>
      </c>
      <c r="AJ33" s="5">
        <f t="shared" ref="AJ33:AJ37" si="40">SUM(C33:AI33)</f>
        <v>713000000.00000012</v>
      </c>
      <c r="AK33" s="4">
        <f>AJ33-AJ20</f>
        <v>0</v>
      </c>
      <c r="AL33" s="4"/>
      <c r="AM33" s="4"/>
      <c r="AN33" t="s">
        <v>17</v>
      </c>
      <c r="AO33" s="8">
        <f>AJ33/1000000</f>
        <v>713.00000000000011</v>
      </c>
      <c r="AP33" s="8">
        <f>AJ20/1000000</f>
        <v>713.00000000000023</v>
      </c>
      <c r="AQ33" s="8">
        <f>AO33-AP33</f>
        <v>0</v>
      </c>
      <c r="AR33" s="4"/>
      <c r="AS33" s="4"/>
      <c r="AT33" s="4"/>
      <c r="AU33" s="4"/>
    </row>
    <row r="34" spans="1:47" x14ac:dyDescent="0.35">
      <c r="B34" t="s">
        <v>18</v>
      </c>
      <c r="C34" s="5">
        <f>SUM('Amortization Schedule'!E10:E11)</f>
        <v>35518925.718081445</v>
      </c>
      <c r="D34" s="5">
        <f>SUM('Amortization Schedule'!E12:E13)</f>
        <v>34981439.240789168</v>
      </c>
      <c r="E34" s="5">
        <f>SUM('Amortization Schedule'!E14:E15)</f>
        <v>34416742.510583967</v>
      </c>
      <c r="F34" s="5">
        <f>SUM('Amortization Schedule'!E16:E17)</f>
        <v>33823458.00841213</v>
      </c>
      <c r="G34" s="5">
        <f>SUM('Amortization Schedule'!E18:E19)</f>
        <v>33200138.478317842</v>
      </c>
      <c r="H34" s="5">
        <f>SUM('Amortization Schedule'!E20:E21)</f>
        <v>32545263.397012532</v>
      </c>
      <c r="I34" s="5">
        <f>SUM('Amortization Schedule'!E22:E23)</f>
        <v>31857235.264716137</v>
      </c>
      <c r="J34" s="5">
        <f>SUM('Amortization Schedule'!E24:E25)</f>
        <v>31134375.70822224</v>
      </c>
      <c r="K34" s="5">
        <f>SUM('Amortization Schedule'!E26:E27)</f>
        <v>30374921.386680841</v>
      </c>
      <c r="L34" s="5">
        <f>SUM('Amortization Schedule'!E28:E29)</f>
        <v>29577019.690111406</v>
      </c>
      <c r="M34" s="5">
        <f>SUM('Amortization Schedule'!E30:E31)</f>
        <v>28738724.220153142</v>
      </c>
      <c r="N34" s="5">
        <f>SUM('Amortization Schedule'!E32:E33)</f>
        <v>27857990.042028241</v>
      </c>
      <c r="O34" s="5">
        <f>SUM('Amortization Schedule'!E34:E35)</f>
        <v>26932668.696135771</v>
      </c>
      <c r="P34" s="5">
        <f>SUM('Amortization Schedule'!E36:E37)</f>
        <v>25960502.957107492</v>
      </c>
      <c r="Q34" s="5">
        <f>SUM('Amortization Schedule'!E38:E39)</f>
        <v>24939121.327540904</v>
      </c>
      <c r="R34" s="5">
        <f>SUM('Amortization Schedule'!E40:E41)</f>
        <v>23866032.252977513</v>
      </c>
      <c r="S34" s="5">
        <f>SUM('Amortization Schedule'!E42:E43)</f>
        <v>22738618.04401435</v>
      </c>
      <c r="T34" s="5">
        <f>SUM('Amortization Schedule'!E44:E45)</f>
        <v>21554128.490722418</v>
      </c>
      <c r="U34" s="5">
        <f>SUM('Amortization Schedule'!E46:E47)</f>
        <v>20309674.153795093</v>
      </c>
      <c r="V34" s="5">
        <f>SUM('Amortization Schedule'!E48:E49)</f>
        <v>19002219.316060815</v>
      </c>
      <c r="W34" s="5">
        <f>SUM('Amortization Schedule'!E50:E51)</f>
        <v>17628574.577166241</v>
      </c>
      <c r="X34" s="5">
        <f>SUM('Amortization Schedule'!E52:E53)</f>
        <v>16185389.073365131</v>
      </c>
      <c r="Y34" s="5">
        <f>SUM('Amortization Schedule'!E54:E55)</f>
        <v>14669142.303434089</v>
      </c>
      <c r="Z34" s="5">
        <f>SUM('Amortization Schedule'!E56:E57)</f>
        <v>13076135.540775288</v>
      </c>
      <c r="AA34" s="5">
        <f>SUM('Amortization Schedule'!E58:E59)</f>
        <v>11402482.810756885</v>
      </c>
      <c r="AB34" s="5">
        <f>SUM('Amortization Schedule'!E60:E61)</f>
        <v>9644101.4112812988</v>
      </c>
      <c r="AC34" s="5">
        <f>SUM('Amortization Schedule'!E62:E63)</f>
        <v>7796701.9534572624</v>
      </c>
      <c r="AD34" s="5">
        <f>SUM('Amortization Schedule'!E64:E65)</f>
        <v>5855777.8980808854</v>
      </c>
      <c r="AE34" s="5">
        <f>SUM('Amortization Schedule'!E66:E67)</f>
        <v>3816594.5624010786</v>
      </c>
      <c r="AF34" s="5">
        <f>SUM('Amortization Schedule'!E68:E69)</f>
        <v>1674177.5703524817</v>
      </c>
      <c r="AG34" s="5">
        <v>0</v>
      </c>
      <c r="AH34" s="5">
        <v>0</v>
      </c>
      <c r="AI34" s="5">
        <v>0</v>
      </c>
      <c r="AJ34" s="5">
        <f t="shared" si="40"/>
        <v>671078276.60453403</v>
      </c>
      <c r="AK34" s="4">
        <f t="shared" ref="AK34:AK35" si="41">AJ34-AJ21</f>
        <v>-28120723.395465612</v>
      </c>
      <c r="AL34" s="4"/>
      <c r="AM34" s="4"/>
      <c r="AN34" t="s">
        <v>111</v>
      </c>
      <c r="AO34" s="8">
        <f t="shared" ref="AO34:AO35" si="42">AJ34/1000000</f>
        <v>671.07827660453404</v>
      </c>
      <c r="AP34" s="8">
        <f t="shared" ref="AP34:AP35" si="43">AJ21/1000000</f>
        <v>699.19899999999961</v>
      </c>
      <c r="AQ34" s="8">
        <f t="shared" ref="AQ34:AQ37" si="44">AO34-AP34</f>
        <v>-28.120723395465575</v>
      </c>
      <c r="AR34" s="4"/>
      <c r="AS34" s="4"/>
      <c r="AT34" s="4"/>
      <c r="AU34" s="4"/>
    </row>
    <row r="35" spans="1:47" x14ac:dyDescent="0.35">
      <c r="B35" t="s">
        <v>14</v>
      </c>
      <c r="C35" s="6">
        <f>C33/(1-$C$8)*$C$8</f>
        <v>4336528.003192761</v>
      </c>
      <c r="D35" s="6">
        <f t="shared" ref="D35:AF35" si="45">D33/(1-$C$8)*$C$8</f>
        <v>4556064.7333544036</v>
      </c>
      <c r="E35" s="6">
        <f t="shared" si="45"/>
        <v>4786715.510480511</v>
      </c>
      <c r="F35" s="6">
        <f t="shared" si="45"/>
        <v>5029042.9831986008</v>
      </c>
      <c r="G35" s="6">
        <f t="shared" si="45"/>
        <v>5283638.2842229707</v>
      </c>
      <c r="H35" s="6">
        <f t="shared" si="45"/>
        <v>5551122.47236179</v>
      </c>
      <c r="I35" s="6">
        <f t="shared" si="45"/>
        <v>5832148.0475250771</v>
      </c>
      <c r="J35" s="6">
        <f t="shared" si="45"/>
        <v>6127400.5424310751</v>
      </c>
      <c r="K35" s="6">
        <f t="shared" si="45"/>
        <v>6437600.1948916111</v>
      </c>
      <c r="L35" s="6">
        <f t="shared" si="45"/>
        <v>6763503.7047580509</v>
      </c>
      <c r="M35" s="6">
        <f t="shared" si="45"/>
        <v>7105906.0798113951</v>
      </c>
      <c r="N35" s="6">
        <f t="shared" si="45"/>
        <v>7465642.5751018487</v>
      </c>
      <c r="O35" s="6">
        <f t="shared" si="45"/>
        <v>7843590.7304663621</v>
      </c>
      <c r="P35" s="6">
        <f t="shared" si="45"/>
        <v>8240672.5111962454</v>
      </c>
      <c r="Q35" s="6">
        <f t="shared" si="45"/>
        <v>8657856.5570755396</v>
      </c>
      <c r="R35" s="6">
        <f t="shared" si="45"/>
        <v>9096160.5452774856</v>
      </c>
      <c r="S35" s="6">
        <f t="shared" si="45"/>
        <v>9556653.6728821788</v>
      </c>
      <c r="T35" s="6">
        <f t="shared" si="45"/>
        <v>10040459.265071837</v>
      </c>
      <c r="U35" s="6">
        <f t="shared" si="45"/>
        <v>10548757.515366083</v>
      </c>
      <c r="V35" s="6">
        <f t="shared" si="45"/>
        <v>11082788.364581518</v>
      </c>
      <c r="W35" s="6">
        <f t="shared" si="45"/>
        <v>11643854.525538411</v>
      </c>
      <c r="X35" s="6">
        <f t="shared" si="45"/>
        <v>12233324.660893818</v>
      </c>
      <c r="Y35" s="6">
        <f t="shared" si="45"/>
        <v>12852636.721851584</v>
      </c>
      <c r="Z35" s="6">
        <f t="shared" si="45"/>
        <v>13503301.455895308</v>
      </c>
      <c r="AA35" s="6">
        <f t="shared" si="45"/>
        <v>14186906.092100007</v>
      </c>
      <c r="AB35" s="6">
        <f t="shared" si="45"/>
        <v>14905118.213012567</v>
      </c>
      <c r="AC35" s="6">
        <f t="shared" si="45"/>
        <v>15659689.822546322</v>
      </c>
      <c r="AD35" s="6">
        <f t="shared" si="45"/>
        <v>16452461.619812731</v>
      </c>
      <c r="AE35" s="6">
        <f t="shared" si="45"/>
        <v>17285367.489315752</v>
      </c>
      <c r="AF35" s="6">
        <f t="shared" si="45"/>
        <v>18160439.218462203</v>
      </c>
      <c r="AG35" s="6">
        <v>0</v>
      </c>
      <c r="AH35" s="6">
        <v>0</v>
      </c>
      <c r="AI35" s="6">
        <v>0</v>
      </c>
      <c r="AJ35" s="12">
        <f t="shared" si="40"/>
        <v>291225352.11267608</v>
      </c>
      <c r="AK35" s="4">
        <f t="shared" si="41"/>
        <v>-156011830.98591548</v>
      </c>
      <c r="AL35" s="4"/>
      <c r="AM35" s="4"/>
      <c r="AN35" t="s">
        <v>14</v>
      </c>
      <c r="AO35" s="8">
        <f t="shared" si="42"/>
        <v>291.22535211267609</v>
      </c>
      <c r="AP35" s="8">
        <f t="shared" si="43"/>
        <v>447.23718309859157</v>
      </c>
      <c r="AQ35" s="8">
        <f t="shared" si="44"/>
        <v>-156.01183098591548</v>
      </c>
      <c r="AR35" s="4"/>
      <c r="AS35" s="4"/>
      <c r="AT35" s="4"/>
      <c r="AU35" s="4"/>
    </row>
    <row r="36" spans="1:47" x14ac:dyDescent="0.35">
      <c r="B36" t="s">
        <v>11</v>
      </c>
      <c r="C36" s="5">
        <f>SUM(C33:C35)</f>
        <v>50472470.55667717</v>
      </c>
      <c r="D36" s="5">
        <f t="shared" ref="D36:AF36" si="46">SUM(D33:D35)</f>
        <v>50692007.286838837</v>
      </c>
      <c r="E36" s="5">
        <f t="shared" si="46"/>
        <v>50922658.063965037</v>
      </c>
      <c r="F36" s="5">
        <f t="shared" si="46"/>
        <v>51164985.536683165</v>
      </c>
      <c r="G36" s="5">
        <f t="shared" si="46"/>
        <v>51419580.837707393</v>
      </c>
      <c r="H36" s="5">
        <f t="shared" si="46"/>
        <v>51687065.025846288</v>
      </c>
      <c r="I36" s="5">
        <f t="shared" si="46"/>
        <v>51968090.601009503</v>
      </c>
      <c r="J36" s="5">
        <f t="shared" si="46"/>
        <v>52263343.095915601</v>
      </c>
      <c r="K36" s="5">
        <f t="shared" si="46"/>
        <v>52573542.748376049</v>
      </c>
      <c r="L36" s="5">
        <f t="shared" si="46"/>
        <v>52899446.258242615</v>
      </c>
      <c r="M36" s="5">
        <f t="shared" si="46"/>
        <v>53241848.633295879</v>
      </c>
      <c r="N36" s="5">
        <f t="shared" si="46"/>
        <v>53601585.128586337</v>
      </c>
      <c r="O36" s="5">
        <f t="shared" si="46"/>
        <v>53979533.283950821</v>
      </c>
      <c r="P36" s="5">
        <f t="shared" si="46"/>
        <v>54376615.064680755</v>
      </c>
      <c r="Q36" s="5">
        <f t="shared" si="46"/>
        <v>54793799.110560007</v>
      </c>
      <c r="R36" s="5">
        <f t="shared" si="46"/>
        <v>55232103.098761946</v>
      </c>
      <c r="S36" s="5">
        <f t="shared" si="46"/>
        <v>55692596.226366691</v>
      </c>
      <c r="T36" s="5">
        <f t="shared" si="46"/>
        <v>56176401.818556339</v>
      </c>
      <c r="U36" s="5">
        <f t="shared" si="46"/>
        <v>56684700.068850555</v>
      </c>
      <c r="V36" s="5">
        <f t="shared" si="46"/>
        <v>57218730.918066047</v>
      </c>
      <c r="W36" s="5">
        <f t="shared" si="46"/>
        <v>57779797.07902284</v>
      </c>
      <c r="X36" s="5">
        <f t="shared" si="46"/>
        <v>58369267.214378297</v>
      </c>
      <c r="Y36" s="5">
        <f t="shared" si="46"/>
        <v>58988579.275336102</v>
      </c>
      <c r="Z36" s="5">
        <f t="shared" si="46"/>
        <v>59639244.009379789</v>
      </c>
      <c r="AA36" s="5">
        <f t="shared" si="46"/>
        <v>60322848.645584501</v>
      </c>
      <c r="AB36" s="5">
        <f t="shared" si="46"/>
        <v>61041060.766497053</v>
      </c>
      <c r="AC36" s="5">
        <f t="shared" si="46"/>
        <v>61795632.376030788</v>
      </c>
      <c r="AD36" s="5">
        <f t="shared" si="46"/>
        <v>62588404.173297197</v>
      </c>
      <c r="AE36" s="5">
        <f t="shared" si="46"/>
        <v>63421310.042800233</v>
      </c>
      <c r="AF36" s="5">
        <f t="shared" si="46"/>
        <v>64296381.771946281</v>
      </c>
      <c r="AG36" s="5">
        <f t="shared" ref="AG36:AI36" si="47">SUM(AG33:AG35)</f>
        <v>0</v>
      </c>
      <c r="AH36" s="5">
        <f t="shared" si="47"/>
        <v>0</v>
      </c>
      <c r="AI36" s="5">
        <f t="shared" si="47"/>
        <v>0</v>
      </c>
      <c r="AJ36" s="5">
        <f t="shared" si="40"/>
        <v>1675303628.7172098</v>
      </c>
      <c r="AL36" s="4"/>
      <c r="AM36" s="4"/>
      <c r="AN36" s="34" t="s">
        <v>11</v>
      </c>
      <c r="AO36" s="37">
        <f>SUM(AO33:AO35)</f>
        <v>1675.3036287172101</v>
      </c>
      <c r="AP36" s="37">
        <f>SUM(AP33:AP35)</f>
        <v>1859.4361830985913</v>
      </c>
      <c r="AQ36" s="37">
        <f t="shared" si="44"/>
        <v>-184.13255438138117</v>
      </c>
      <c r="AR36" s="4"/>
      <c r="AS36" s="4"/>
      <c r="AT36" s="4"/>
      <c r="AU36" s="4"/>
    </row>
    <row r="37" spans="1:47" x14ac:dyDescent="0.35">
      <c r="B37" t="s">
        <v>110</v>
      </c>
      <c r="C37" s="5">
        <f t="shared" ref="C37" si="48">C36/C$43</f>
        <v>44424406.960492194</v>
      </c>
      <c r="D37" s="5">
        <f t="shared" ref="D37" si="49">D36/D$43</f>
        <v>41859120.773857318</v>
      </c>
      <c r="E37" s="5">
        <f t="shared" ref="E37" si="50">E36/E$43</f>
        <v>39449837.267821342</v>
      </c>
      <c r="F37" s="5">
        <f t="shared" ref="F37" si="51">F36/F$43</f>
        <v>37186948.698958896</v>
      </c>
      <c r="G37" s="5">
        <f t="shared" ref="G37" si="52">G36/G$43</f>
        <v>35061440.795662828</v>
      </c>
      <c r="H37" s="5">
        <f t="shared" ref="H37" si="53">H36/H$43</f>
        <v>33064856.073987257</v>
      </c>
      <c r="I37" s="5">
        <f t="shared" ref="I37" si="54">I36/I$43</f>
        <v>31189259.421402827</v>
      </c>
      <c r="J37" s="5">
        <f t="shared" ref="J37" si="55">J36/J$43</f>
        <v>29427205.808254246</v>
      </c>
      <c r="K37" s="5">
        <f t="shared" ref="K37" si="56">K36/K$43</f>
        <v>27771709.995370381</v>
      </c>
      <c r="L37" s="5">
        <f t="shared" ref="L37" si="57">L36/L$43</f>
        <v>26216218.114419464</v>
      </c>
      <c r="M37" s="5">
        <f t="shared" ref="M37" si="58">M36/M$43</f>
        <v>24754581.005222701</v>
      </c>
      <c r="N37" s="5">
        <f t="shared" ref="N37" si="59">N36/N$43</f>
        <v>23381029.201407015</v>
      </c>
      <c r="O37" s="5">
        <f t="shared" ref="O37" si="60">O36/O$43</f>
        <v>22090149.462484781</v>
      </c>
      <c r="P37" s="5">
        <f t="shared" ref="P37" si="61">P36/P$43</f>
        <v>20876862.756755933</v>
      </c>
      <c r="Q37" s="5">
        <f t="shared" ref="Q37" si="62">Q36/Q$43</f>
        <v>19736403.605333947</v>
      </c>
      <c r="R37" s="5">
        <f t="shared" ref="R37" si="63">R36/R$43</f>
        <v>18664300.703146048</v>
      </c>
      <c r="S37" s="5">
        <f t="shared" ref="S37" si="64">S36/S$43</f>
        <v>17656358.737957992</v>
      </c>
      <c r="T37" s="5">
        <f t="shared" ref="T37" si="65">T36/T$43</f>
        <v>16708641.333356859</v>
      </c>
      <c r="U37" s="5">
        <f t="shared" ref="U37" si="66">U36/U$43</f>
        <v>15817455.046203701</v>
      </c>
      <c r="V37" s="5">
        <f t="shared" ref="V37" si="67">V36/V$43</f>
        <v>14979334.3533636</v>
      </c>
      <c r="W37" s="5">
        <f t="shared" ref="W37" si="68">W36/W$43</f>
        <v>14191027.566551903</v>
      </c>
      <c r="X37" s="5">
        <f t="shared" ref="X37" si="69">X36/X$43</f>
        <v>13449483.617916966</v>
      </c>
      <c r="Y37" s="5">
        <f t="shared" ref="Y37" si="70">Y36/Y$43</f>
        <v>12751839.662525687</v>
      </c>
      <c r="Z37" s="5">
        <f t="shared" ref="Z37" si="71">Z36/Z$43</f>
        <v>12095409.44724872</v>
      </c>
      <c r="AA37" s="5">
        <f t="shared" ref="AA37" si="72">AA36/AA$43</f>
        <v>11477672.39866267</v>
      </c>
      <c r="AB37" s="5">
        <f t="shared" ref="AB37" si="73">AB36/AB$43</f>
        <v>10896263.385516824</v>
      </c>
      <c r="AC37" s="5">
        <f t="shared" ref="AC37" si="74">AC36/AC$43</f>
        <v>10348963.114060506</v>
      </c>
      <c r="AD37" s="5">
        <f t="shared" ref="AD37" si="75">AD36/AD$43</f>
        <v>9833689.117104901</v>
      </c>
      <c r="AE37" s="5">
        <f t="shared" ref="AE37" si="76">AE36/AE$43</f>
        <v>9348487.3001125809</v>
      </c>
      <c r="AF37" s="5">
        <f t="shared" ref="AF37" si="77">AF36/AF$43</f>
        <v>8891524.0098771676</v>
      </c>
      <c r="AG37" s="5">
        <f t="shared" ref="AG37" si="78">AG36/AG$43</f>
        <v>0</v>
      </c>
      <c r="AH37" s="5">
        <f t="shared" ref="AH37" si="79">AH36/AH$43</f>
        <v>0</v>
      </c>
      <c r="AI37" s="5">
        <f t="shared" ref="AI37" si="80">AI36/AI$43</f>
        <v>0</v>
      </c>
      <c r="AJ37" s="5">
        <f t="shared" si="40"/>
        <v>653600479.73503733</v>
      </c>
      <c r="AN37" s="34" t="s">
        <v>109</v>
      </c>
      <c r="AO37" s="37">
        <f>AJ37/1000000</f>
        <v>653.60047973503731</v>
      </c>
      <c r="AP37" s="37">
        <f>AJ24/1000000</f>
        <v>860.40299276647681</v>
      </c>
      <c r="AQ37" s="37">
        <f t="shared" si="44"/>
        <v>-206.8025130314395</v>
      </c>
    </row>
    <row r="38" spans="1:47" x14ac:dyDescent="0.35">
      <c r="B38" t="s">
        <v>15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11">
        <v>0</v>
      </c>
      <c r="AF38" s="4">
        <v>0</v>
      </c>
      <c r="AG38" s="4">
        <v>0</v>
      </c>
      <c r="AH38" s="4">
        <v>0</v>
      </c>
      <c r="AI38" s="4">
        <v>0</v>
      </c>
      <c r="AJ38" s="5">
        <f>SUM(C38:AI38)</f>
        <v>0</v>
      </c>
      <c r="AK38" s="4"/>
      <c r="AL38" s="4"/>
      <c r="AM38" s="4"/>
      <c r="AN38" s="4"/>
      <c r="AO38" s="8"/>
      <c r="AP38" s="8"/>
      <c r="AQ38" s="8"/>
      <c r="AR38" s="4"/>
    </row>
    <row r="39" spans="1:47" x14ac:dyDescent="0.3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47" x14ac:dyDescent="0.35">
      <c r="A40" s="17" t="s">
        <v>19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</row>
    <row r="41" spans="1:47" x14ac:dyDescent="0.35">
      <c r="B41" s="1" t="s">
        <v>6</v>
      </c>
      <c r="C41" s="3">
        <v>1</v>
      </c>
      <c r="D41" s="3">
        <v>2</v>
      </c>
      <c r="E41" s="3">
        <v>3</v>
      </c>
      <c r="F41" s="3">
        <v>4</v>
      </c>
      <c r="G41" s="3">
        <v>5</v>
      </c>
      <c r="H41" s="3">
        <v>6</v>
      </c>
      <c r="I41" s="3">
        <v>7</v>
      </c>
      <c r="J41" s="3">
        <v>8</v>
      </c>
      <c r="K41" s="3">
        <v>9</v>
      </c>
      <c r="L41" s="3">
        <v>10</v>
      </c>
      <c r="M41" s="3">
        <v>11</v>
      </c>
      <c r="N41" s="3">
        <v>12</v>
      </c>
      <c r="O41" s="3">
        <v>13</v>
      </c>
      <c r="P41" s="3">
        <v>14</v>
      </c>
      <c r="Q41" s="3">
        <v>15</v>
      </c>
      <c r="R41" s="3">
        <v>16</v>
      </c>
      <c r="S41" s="3">
        <v>17</v>
      </c>
      <c r="T41" s="3">
        <v>18</v>
      </c>
      <c r="U41" s="3">
        <v>19</v>
      </c>
      <c r="V41" s="3">
        <v>20</v>
      </c>
      <c r="W41" s="3">
        <v>21</v>
      </c>
      <c r="X41" s="3">
        <v>22</v>
      </c>
      <c r="Y41" s="3">
        <v>23</v>
      </c>
      <c r="Z41" s="3">
        <v>24</v>
      </c>
      <c r="AA41" s="3">
        <v>25</v>
      </c>
      <c r="AB41" s="3">
        <v>26</v>
      </c>
      <c r="AC41" s="3">
        <v>27</v>
      </c>
      <c r="AD41" s="3">
        <v>28</v>
      </c>
      <c r="AE41" s="3">
        <v>29</v>
      </c>
      <c r="AF41" s="3">
        <v>30</v>
      </c>
      <c r="AG41" s="3">
        <v>30</v>
      </c>
      <c r="AH41" s="3">
        <v>30</v>
      </c>
      <c r="AI41" s="3">
        <v>30</v>
      </c>
      <c r="AJ41" s="3" t="s">
        <v>7</v>
      </c>
    </row>
    <row r="42" spans="1:47" x14ac:dyDescent="0.35">
      <c r="A42" s="1"/>
      <c r="B42" t="s">
        <v>20</v>
      </c>
      <c r="C42" s="4">
        <f>C23-C36</f>
        <v>43391094.654590435</v>
      </c>
      <c r="D42" s="4">
        <f t="shared" ref="D42:AF42" si="81">D23-D36</f>
        <v>41027485.530062579</v>
      </c>
      <c r="E42" s="4">
        <f t="shared" si="81"/>
        <v>34499454.134224117</v>
      </c>
      <c r="F42" s="4">
        <f t="shared" si="81"/>
        <v>32357745.665530138</v>
      </c>
      <c r="G42" s="4">
        <f t="shared" si="81"/>
        <v>30203769.368530057</v>
      </c>
      <c r="H42" s="4">
        <f t="shared" si="81"/>
        <v>28036904.184415311</v>
      </c>
      <c r="I42" s="4">
        <f t="shared" si="81"/>
        <v>25856497.613276228</v>
      </c>
      <c r="J42" s="4">
        <f t="shared" si="81"/>
        <v>23661864.122394279</v>
      </c>
      <c r="K42" s="4">
        <f t="shared" si="81"/>
        <v>21452283.473957978</v>
      </c>
      <c r="L42" s="4">
        <f t="shared" si="81"/>
        <v>19226998.968115546</v>
      </c>
      <c r="M42" s="4">
        <f t="shared" si="81"/>
        <v>16985215.59708643</v>
      </c>
      <c r="N42" s="4">
        <f t="shared" si="81"/>
        <v>14726098.105820119</v>
      </c>
      <c r="O42" s="4">
        <f t="shared" si="81"/>
        <v>12448768.954479769</v>
      </c>
      <c r="P42" s="4">
        <f t="shared" si="81"/>
        <v>10152306.177773982</v>
      </c>
      <c r="Q42" s="4">
        <f t="shared" si="81"/>
        <v>7835741.135918878</v>
      </c>
      <c r="R42" s="4">
        <f t="shared" si="81"/>
        <v>5498056.15174108</v>
      </c>
      <c r="S42" s="4">
        <f t="shared" si="81"/>
        <v>3138182.0281604752</v>
      </c>
      <c r="T42" s="4">
        <f t="shared" si="81"/>
        <v>754995.43999496847</v>
      </c>
      <c r="U42" s="4">
        <f t="shared" si="81"/>
        <v>-1652683.8062751368</v>
      </c>
      <c r="V42" s="4">
        <f t="shared" si="81"/>
        <v>-4086095.6514664814</v>
      </c>
      <c r="W42" s="4">
        <f t="shared" si="81"/>
        <v>-6546542.8083991408</v>
      </c>
      <c r="X42" s="4">
        <f t="shared" si="81"/>
        <v>-9035393.9397304505</v>
      </c>
      <c r="Y42" s="4">
        <f t="shared" si="81"/>
        <v>-11554086.996664107</v>
      </c>
      <c r="Z42" s="4">
        <f t="shared" si="81"/>
        <v>-14104132.726683646</v>
      </c>
      <c r="AA42" s="4">
        <f t="shared" si="81"/>
        <v>-16687118.358864196</v>
      </c>
      <c r="AB42" s="4">
        <f t="shared" si="81"/>
        <v>-19304711.4757526</v>
      </c>
      <c r="AC42" s="4">
        <f t="shared" si="81"/>
        <v>-21958664.081262186</v>
      </c>
      <c r="AD42" s="4">
        <f t="shared" si="81"/>
        <v>-24650816.874504454</v>
      </c>
      <c r="AE42" s="4">
        <f t="shared" si="81"/>
        <v>-27383103.73998335</v>
      </c>
      <c r="AF42" s="4">
        <f t="shared" si="81"/>
        <v>-30157556.465105526</v>
      </c>
      <c r="AG42" s="4">
        <f t="shared" ref="AG42:AI42" si="82">AG23-AG36</f>
        <v>0</v>
      </c>
      <c r="AH42" s="4">
        <f t="shared" si="82"/>
        <v>0</v>
      </c>
      <c r="AI42" s="4">
        <f t="shared" si="82"/>
        <v>0</v>
      </c>
      <c r="AJ42" s="4">
        <f>SUM(C42:AF42)</f>
        <v>184132554.38138106</v>
      </c>
      <c r="AK42" s="4"/>
      <c r="AL42" s="4"/>
      <c r="AM42" s="4"/>
      <c r="AN42" s="4"/>
      <c r="AO42" s="8"/>
      <c r="AP42" s="8"/>
      <c r="AQ42" s="8"/>
      <c r="AR42" s="4"/>
      <c r="AS42" s="4"/>
      <c r="AT42" s="4"/>
      <c r="AU42" s="4"/>
    </row>
    <row r="43" spans="1:47" x14ac:dyDescent="0.35">
      <c r="A43" s="1"/>
      <c r="B43" t="s">
        <v>100</v>
      </c>
      <c r="C43" s="33">
        <f>1.0659*1.0659</f>
        <v>1.1361428100000002</v>
      </c>
      <c r="D43" s="33">
        <f>1.0659*C43</f>
        <v>1.2110146211790003</v>
      </c>
      <c r="E43" s="33">
        <f t="shared" ref="E43:AF43" si="83">1.0659*D43</f>
        <v>1.2908204847146965</v>
      </c>
      <c r="F43" s="33">
        <f t="shared" si="83"/>
        <v>1.3758855546573951</v>
      </c>
      <c r="G43" s="33">
        <f t="shared" si="83"/>
        <v>1.4665564127093176</v>
      </c>
      <c r="H43" s="33">
        <f t="shared" si="83"/>
        <v>1.5632024803068618</v>
      </c>
      <c r="I43" s="33">
        <f t="shared" si="83"/>
        <v>1.6662175237590842</v>
      </c>
      <c r="J43" s="33">
        <f t="shared" si="83"/>
        <v>1.7760212585748079</v>
      </c>
      <c r="K43" s="33">
        <f t="shared" si="83"/>
        <v>1.8930610595148878</v>
      </c>
      <c r="L43" s="33">
        <f t="shared" si="83"/>
        <v>2.0178137833369192</v>
      </c>
      <c r="M43" s="33">
        <f t="shared" si="83"/>
        <v>2.1507877116588223</v>
      </c>
      <c r="N43" s="33">
        <f t="shared" si="83"/>
        <v>2.2925246218571389</v>
      </c>
      <c r="O43" s="33">
        <f t="shared" si="83"/>
        <v>2.4436019944375245</v>
      </c>
      <c r="P43" s="33">
        <f t="shared" si="83"/>
        <v>2.6046353658709576</v>
      </c>
      <c r="Q43" s="33">
        <f t="shared" si="83"/>
        <v>2.7762808364818539</v>
      </c>
      <c r="R43" s="33">
        <f t="shared" si="83"/>
        <v>2.9592377436060082</v>
      </c>
      <c r="S43" s="33">
        <f t="shared" si="83"/>
        <v>3.1542515109096443</v>
      </c>
      <c r="T43" s="33">
        <f t="shared" si="83"/>
        <v>3.3621166854785902</v>
      </c>
      <c r="U43" s="33">
        <f t="shared" si="83"/>
        <v>3.5836801750516294</v>
      </c>
      <c r="V43" s="33">
        <f t="shared" si="83"/>
        <v>3.8198446985875321</v>
      </c>
      <c r="W43" s="33">
        <f t="shared" si="83"/>
        <v>4.0715724642244506</v>
      </c>
      <c r="X43" s="33">
        <f t="shared" si="83"/>
        <v>4.3398890896168423</v>
      </c>
      <c r="Y43" s="33">
        <f t="shared" si="83"/>
        <v>4.6258877806225929</v>
      </c>
      <c r="Z43" s="33">
        <f t="shared" si="83"/>
        <v>4.9307337853656223</v>
      </c>
      <c r="AA43" s="33">
        <f t="shared" si="83"/>
        <v>5.2556691418212171</v>
      </c>
      <c r="AB43" s="33">
        <f t="shared" si="83"/>
        <v>5.6020177382672358</v>
      </c>
      <c r="AC43" s="33">
        <f t="shared" si="83"/>
        <v>5.9711907072190469</v>
      </c>
      <c r="AD43" s="33">
        <f t="shared" si="83"/>
        <v>6.3646921748247829</v>
      </c>
      <c r="AE43" s="33">
        <f t="shared" si="83"/>
        <v>6.7841253891457365</v>
      </c>
      <c r="AF43" s="33">
        <f t="shared" si="83"/>
        <v>7.2311992522904411</v>
      </c>
      <c r="AG43" s="33">
        <f t="shared" ref="AG43:AI43" si="84">1.0659*AF43</f>
        <v>7.7077352830163814</v>
      </c>
      <c r="AH43" s="33">
        <f t="shared" si="84"/>
        <v>8.215675038167161</v>
      </c>
      <c r="AI43" s="33">
        <f t="shared" si="84"/>
        <v>8.7570880231823782</v>
      </c>
      <c r="AJ43" s="33">
        <f>1.0659*AF43</f>
        <v>7.7077352830163814</v>
      </c>
      <c r="AK43" s="4"/>
      <c r="AL43" s="4"/>
      <c r="AM43" s="4"/>
      <c r="AN43" s="4"/>
      <c r="AO43" s="8"/>
      <c r="AP43" s="8"/>
      <c r="AQ43" s="8"/>
      <c r="AR43" s="4"/>
      <c r="AS43" s="4"/>
      <c r="AT43" s="4"/>
      <c r="AU43" s="4"/>
    </row>
    <row r="44" spans="1:47" x14ac:dyDescent="0.35">
      <c r="A44" s="1"/>
      <c r="B44" t="s">
        <v>98</v>
      </c>
      <c r="C44" s="2">
        <f>+C42/C43</f>
        <v>38191584.959808379</v>
      </c>
      <c r="D44" s="2">
        <f t="shared" ref="D44:AJ44" si="85">+D42/D43</f>
        <v>33878604.611825161</v>
      </c>
      <c r="E44" s="2">
        <f t="shared" si="85"/>
        <v>26726763.746586621</v>
      </c>
      <c r="F44" s="2">
        <f t="shared" si="85"/>
        <v>23517759.566555981</v>
      </c>
      <c r="G44" s="2">
        <f t="shared" si="85"/>
        <v>20595027.308040328</v>
      </c>
      <c r="H44" s="2">
        <f t="shared" si="85"/>
        <v>17935555.078515213</v>
      </c>
      <c r="I44" s="2">
        <f t="shared" si="85"/>
        <v>15518080.469435021</v>
      </c>
      <c r="J44" s="2">
        <f t="shared" si="85"/>
        <v>13322962.215768779</v>
      </c>
      <c r="K44" s="2">
        <f t="shared" si="85"/>
        <v>11332061.037405364</v>
      </c>
      <c r="L44" s="2">
        <f t="shared" si="85"/>
        <v>9528629.0176486354</v>
      </c>
      <c r="M44" s="2">
        <f t="shared" si="85"/>
        <v>7897206.9186625425</v>
      </c>
      <c r="N44" s="2">
        <f t="shared" si="85"/>
        <v>6423528.8752932716</v>
      </c>
      <c r="O44" s="2">
        <f t="shared" si="85"/>
        <v>5094433.9474339243</v>
      </c>
      <c r="P44" s="2">
        <f t="shared" si="85"/>
        <v>3897784.0471651498</v>
      </c>
      <c r="Q44" s="2">
        <f t="shared" si="85"/>
        <v>2822387.7905120184</v>
      </c>
      <c r="R44" s="2">
        <f t="shared" si="85"/>
        <v>1857929.854950204</v>
      </c>
      <c r="S44" s="2">
        <f t="shared" si="85"/>
        <v>994905.4529438793</v>
      </c>
      <c r="T44" s="2">
        <f t="shared" si="85"/>
        <v>224559.55893972682</v>
      </c>
      <c r="U44" s="2">
        <f t="shared" si="85"/>
        <v>-461169.4474804317</v>
      </c>
      <c r="V44" s="2">
        <f t="shared" si="85"/>
        <v>-1069702.0360480626</v>
      </c>
      <c r="W44" s="2">
        <f t="shared" si="85"/>
        <v>-1607865.9697012466</v>
      </c>
      <c r="X44" s="2">
        <f t="shared" si="85"/>
        <v>-2081941.2093612195</v>
      </c>
      <c r="Y44" s="2">
        <f t="shared" si="85"/>
        <v>-2497701.5320309079</v>
      </c>
      <c r="Z44" s="2">
        <f t="shared" si="85"/>
        <v>-2860453.0969699882</v>
      </c>
      <c r="AA44" s="2">
        <f t="shared" si="85"/>
        <v>-3175070.1782345651</v>
      </c>
      <c r="AB44" s="2">
        <f t="shared" si="85"/>
        <v>-3446028.2665445032</v>
      </c>
      <c r="AC44" s="2">
        <f t="shared" si="85"/>
        <v>-3677434.7291763118</v>
      </c>
      <c r="AD44" s="2">
        <f t="shared" si="85"/>
        <v>-3873057.2033019145</v>
      </c>
      <c r="AE44" s="2">
        <f t="shared" si="85"/>
        <v>-4036349.8858371568</v>
      </c>
      <c r="AF44" s="2">
        <f t="shared" si="85"/>
        <v>-4170477.8713646</v>
      </c>
      <c r="AG44" s="2">
        <f t="shared" ref="AG44" si="86">+AG42/AG43</f>
        <v>0</v>
      </c>
      <c r="AH44" s="2">
        <f t="shared" ref="AH44" si="87">+AH42/AH43</f>
        <v>0</v>
      </c>
      <c r="AI44" s="2">
        <f t="shared" ref="AI44" si="88">+AI42/AI43</f>
        <v>0</v>
      </c>
      <c r="AJ44" s="2">
        <f t="shared" si="85"/>
        <v>23889319.964984808</v>
      </c>
      <c r="AK44" s="4"/>
      <c r="AL44" s="4"/>
      <c r="AM44" s="4"/>
      <c r="AN44" s="4"/>
      <c r="AO44" s="8"/>
      <c r="AP44" s="8"/>
      <c r="AQ44" s="8"/>
      <c r="AR44" s="4"/>
      <c r="AS44" s="4"/>
      <c r="AT44" s="4"/>
      <c r="AU44" s="4"/>
    </row>
    <row r="45" spans="1:47" x14ac:dyDescent="0.35">
      <c r="A45" s="1"/>
      <c r="B45" t="s">
        <v>21</v>
      </c>
      <c r="C45" s="2">
        <f t="shared" ref="C45:AF45" si="89">C25-C38</f>
        <v>25189200</v>
      </c>
      <c r="D45" s="2">
        <f t="shared" si="89"/>
        <v>24231600</v>
      </c>
      <c r="E45" s="2">
        <f t="shared" si="89"/>
        <v>23328642.857142854</v>
      </c>
      <c r="F45" s="2">
        <f t="shared" si="89"/>
        <v>22480328.571428575</v>
      </c>
      <c r="G45" s="2">
        <f t="shared" si="89"/>
        <v>21632014.285714284</v>
      </c>
      <c r="H45" s="2">
        <f t="shared" si="89"/>
        <v>20783700</v>
      </c>
      <c r="I45" s="2">
        <f t="shared" si="89"/>
        <v>19935385.714285709</v>
      </c>
      <c r="J45" s="2">
        <f t="shared" si="89"/>
        <v>19087071.428571425</v>
      </c>
      <c r="K45" s="2">
        <f t="shared" si="89"/>
        <v>18238757.142857138</v>
      </c>
      <c r="L45" s="2">
        <f t="shared" si="89"/>
        <v>17390442.857142851</v>
      </c>
      <c r="M45" s="2">
        <f t="shared" si="89"/>
        <v>16542128.571428565</v>
      </c>
      <c r="N45" s="2">
        <f t="shared" si="89"/>
        <v>15693814.285714282</v>
      </c>
      <c r="O45" s="2">
        <f t="shared" si="89"/>
        <v>14845499.999999994</v>
      </c>
      <c r="P45" s="2">
        <f t="shared" si="89"/>
        <v>13997185.714285709</v>
      </c>
      <c r="Q45" s="2">
        <f t="shared" si="89"/>
        <v>13148871.428571422</v>
      </c>
      <c r="R45" s="2">
        <f t="shared" si="89"/>
        <v>12300557.142857134</v>
      </c>
      <c r="S45" s="2">
        <f t="shared" si="89"/>
        <v>11452242.857142849</v>
      </c>
      <c r="T45" s="2">
        <f t="shared" si="89"/>
        <v>10603928.571428562</v>
      </c>
      <c r="U45" s="2">
        <f t="shared" si="89"/>
        <v>9755614.2857142743</v>
      </c>
      <c r="V45" s="2">
        <f t="shared" si="89"/>
        <v>8907299.9999999907</v>
      </c>
      <c r="W45" s="2">
        <f t="shared" si="89"/>
        <v>8058985.7142857052</v>
      </c>
      <c r="X45" s="2">
        <f t="shared" si="89"/>
        <v>7210671.4285714217</v>
      </c>
      <c r="Y45" s="2">
        <f t="shared" si="89"/>
        <v>6362357.1428571343</v>
      </c>
      <c r="Z45" s="2">
        <f t="shared" si="89"/>
        <v>5514042.8571428508</v>
      </c>
      <c r="AA45" s="2">
        <f t="shared" si="89"/>
        <v>4665728.5714285644</v>
      </c>
      <c r="AB45" s="2">
        <f t="shared" si="89"/>
        <v>3817414.2857142785</v>
      </c>
      <c r="AC45" s="2">
        <f t="shared" si="89"/>
        <v>2969099.9999999925</v>
      </c>
      <c r="AD45" s="2">
        <f t="shared" si="89"/>
        <v>2120785.7142857066</v>
      </c>
      <c r="AE45" s="2">
        <f t="shared" si="89"/>
        <v>1272471.4285714212</v>
      </c>
      <c r="AF45" s="2">
        <f t="shared" si="89"/>
        <v>424157.14285713923</v>
      </c>
      <c r="AG45" s="2">
        <f t="shared" ref="AG45:AI45" si="90">AG25-AG38</f>
        <v>0</v>
      </c>
      <c r="AH45" s="2">
        <f t="shared" si="90"/>
        <v>0</v>
      </c>
      <c r="AI45" s="2">
        <f t="shared" si="90"/>
        <v>0</v>
      </c>
      <c r="AJ45" s="2">
        <f>SUM(C45:AF45)</f>
        <v>381959999.99999982</v>
      </c>
      <c r="AK45" s="4"/>
      <c r="AL45" s="4"/>
      <c r="AM45" s="4"/>
      <c r="AN45" s="4"/>
      <c r="AO45" s="8"/>
      <c r="AP45" s="8"/>
      <c r="AQ45" s="8"/>
      <c r="AR45" s="4"/>
      <c r="AS45" s="4"/>
      <c r="AT45" s="4"/>
      <c r="AU45" s="4"/>
    </row>
    <row r="46" spans="1:47" ht="15" thickBot="1" x14ac:dyDescent="0.4"/>
    <row r="47" spans="1:47" ht="15" thickBot="1" x14ac:dyDescent="0.4">
      <c r="B47" s="13" t="s">
        <v>99</v>
      </c>
      <c r="C47" s="14">
        <f>SUM(C44:AI44)</f>
        <v>206802513.0314393</v>
      </c>
    </row>
    <row r="48" spans="1:47" x14ac:dyDescent="0.35">
      <c r="C48" s="4"/>
      <c r="D48" s="4"/>
      <c r="E48" s="4"/>
      <c r="F48" s="4"/>
      <c r="G48" s="4"/>
    </row>
    <row r="49" spans="1:5" ht="15" thickBot="1" x14ac:dyDescent="0.4">
      <c r="C49" s="19"/>
      <c r="D49" s="19" t="s">
        <v>113</v>
      </c>
    </row>
    <row r="50" spans="1:5" ht="15" thickBot="1" x14ac:dyDescent="0.4">
      <c r="A50" s="39" t="s">
        <v>101</v>
      </c>
      <c r="B50" s="13" t="s">
        <v>99</v>
      </c>
      <c r="C50" s="14">
        <v>227715074.58476388</v>
      </c>
      <c r="D50" s="14">
        <f>+C50-$C$52</f>
        <v>20912561.55332458</v>
      </c>
      <c r="E50" s="20"/>
    </row>
    <row r="51" spans="1:5" ht="15" thickBot="1" x14ac:dyDescent="0.4">
      <c r="A51" s="39" t="s">
        <v>102</v>
      </c>
      <c r="B51" s="13" t="s">
        <v>99</v>
      </c>
      <c r="C51" s="14">
        <v>214373528.77429283</v>
      </c>
      <c r="D51" s="14">
        <f>+C51-$C$52</f>
        <v>7571015.7428535223</v>
      </c>
    </row>
    <row r="52" spans="1:5" ht="15" thickBot="1" x14ac:dyDescent="0.4">
      <c r="A52" s="39" t="s">
        <v>112</v>
      </c>
      <c r="B52" s="13" t="s">
        <v>99</v>
      </c>
      <c r="C52" s="14">
        <v>206802513.0314393</v>
      </c>
      <c r="D52" s="14"/>
    </row>
    <row r="53" spans="1:5" x14ac:dyDescent="0.35">
      <c r="C53" s="20"/>
      <c r="D53" s="20"/>
      <c r="E53" s="20"/>
    </row>
    <row r="54" spans="1:5" x14ac:dyDescent="0.35">
      <c r="C54" s="19"/>
      <c r="D54" s="19"/>
      <c r="E54" s="19"/>
    </row>
  </sheetData>
  <pageMargins left="0.7" right="0.7" top="0.75" bottom="0.75" header="0.3" footer="0.3"/>
  <pageSetup paperSize="17" scale="50" fitToWidth="2" fitToHeight="0" orientation="landscape" r:id="rId1"/>
  <colBreaks count="1" manualBreakCount="1">
    <brk id="20" max="52" man="1"/>
  </colBreaks>
  <ignoredErrors>
    <ignoredError sqref="AO36:AQ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72754-71EB-4715-A447-531061C64DC9}">
  <sheetPr>
    <pageSetUpPr fitToPage="1"/>
  </sheetPr>
  <dimension ref="A1:AU54"/>
  <sheetViews>
    <sheetView showGridLines="0" zoomScale="70" zoomScaleNormal="70" workbookViewId="0">
      <selection activeCell="F54" sqref="F54"/>
    </sheetView>
  </sheetViews>
  <sheetFormatPr defaultRowHeight="14.5" outlineLevelCol="2" x14ac:dyDescent="0.35"/>
  <cols>
    <col min="1" max="1" width="16.26953125" bestFit="1" customWidth="1"/>
    <col min="2" max="2" width="75.1796875" bestFit="1" customWidth="1"/>
    <col min="3" max="3" width="19.453125" customWidth="1" outlineLevel="2"/>
    <col min="4" max="4" width="18.81640625" customWidth="1" outlineLevel="2"/>
    <col min="5" max="35" width="16" customWidth="1" outlineLevel="2"/>
    <col min="36" max="36" width="16" customWidth="1"/>
    <col min="37" max="37" width="13.81640625" bestFit="1" customWidth="1"/>
    <col min="38" max="39" width="11.81640625" customWidth="1"/>
    <col min="40" max="40" width="34" customWidth="1"/>
    <col min="41" max="42" width="14.7265625" style="35" bestFit="1" customWidth="1"/>
    <col min="43" max="43" width="13.81640625" style="35" bestFit="1" customWidth="1"/>
    <col min="44" max="44" width="13.26953125" customWidth="1"/>
  </cols>
  <sheetData>
    <row r="1" spans="1:44" x14ac:dyDescent="0.35">
      <c r="A1" s="1"/>
      <c r="E1" s="7"/>
      <c r="N1" s="7"/>
      <c r="W1" s="7"/>
    </row>
    <row r="3" spans="1:44" x14ac:dyDescent="0.35">
      <c r="A3" s="1" t="s">
        <v>0</v>
      </c>
    </row>
    <row r="4" spans="1:44" x14ac:dyDescent="0.35">
      <c r="B4" t="s">
        <v>103</v>
      </c>
      <c r="C4" s="9">
        <v>6.59E-2</v>
      </c>
    </row>
    <row r="5" spans="1:44" x14ac:dyDescent="0.35">
      <c r="B5" t="s">
        <v>1</v>
      </c>
      <c r="C5" s="9">
        <v>0.05</v>
      </c>
    </row>
    <row r="6" spans="1:44" x14ac:dyDescent="0.35">
      <c r="B6" t="s">
        <v>104</v>
      </c>
      <c r="C6" s="9">
        <v>0.09</v>
      </c>
    </row>
    <row r="7" spans="1:44" x14ac:dyDescent="0.35">
      <c r="B7" t="s">
        <v>114</v>
      </c>
      <c r="C7" s="9">
        <v>0.4</v>
      </c>
    </row>
    <row r="8" spans="1:44" x14ac:dyDescent="0.35">
      <c r="B8" t="s">
        <v>2</v>
      </c>
      <c r="C8" s="9">
        <v>0.28999999999999998</v>
      </c>
    </row>
    <row r="9" spans="1:44" x14ac:dyDescent="0.35">
      <c r="B9" t="s">
        <v>3</v>
      </c>
      <c r="C9" s="10">
        <v>713000000</v>
      </c>
    </row>
    <row r="10" spans="1:44" x14ac:dyDescent="0.35">
      <c r="B10" t="s">
        <v>4</v>
      </c>
      <c r="C10" s="10"/>
    </row>
    <row r="11" spans="1:44" x14ac:dyDescent="0.35">
      <c r="B11" t="s">
        <v>95</v>
      </c>
      <c r="C11" s="10">
        <v>20</v>
      </c>
    </row>
    <row r="12" spans="1:44" x14ac:dyDescent="0.35">
      <c r="C12" s="10"/>
      <c r="D12" s="2"/>
    </row>
    <row r="13" spans="1:44" x14ac:dyDescent="0.35">
      <c r="A13" s="17" t="s">
        <v>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</row>
    <row r="14" spans="1:44" x14ac:dyDescent="0.35">
      <c r="B14" s="1" t="s">
        <v>6</v>
      </c>
      <c r="C14" s="3">
        <v>2028</v>
      </c>
      <c r="D14" s="3">
        <f>+C14+1</f>
        <v>2029</v>
      </c>
      <c r="E14" s="3">
        <f t="shared" ref="E14:AI14" si="0">+D14+1</f>
        <v>2030</v>
      </c>
      <c r="F14" s="3">
        <f t="shared" si="0"/>
        <v>2031</v>
      </c>
      <c r="G14" s="3">
        <f t="shared" si="0"/>
        <v>2032</v>
      </c>
      <c r="H14" s="3">
        <f t="shared" si="0"/>
        <v>2033</v>
      </c>
      <c r="I14" s="3">
        <f t="shared" si="0"/>
        <v>2034</v>
      </c>
      <c r="J14" s="3">
        <f t="shared" si="0"/>
        <v>2035</v>
      </c>
      <c r="K14" s="3">
        <f t="shared" si="0"/>
        <v>2036</v>
      </c>
      <c r="L14" s="3">
        <f t="shared" si="0"/>
        <v>2037</v>
      </c>
      <c r="M14" s="3">
        <f t="shared" si="0"/>
        <v>2038</v>
      </c>
      <c r="N14" s="3">
        <f t="shared" si="0"/>
        <v>2039</v>
      </c>
      <c r="O14" s="3">
        <f t="shared" si="0"/>
        <v>2040</v>
      </c>
      <c r="P14" s="3">
        <f t="shared" si="0"/>
        <v>2041</v>
      </c>
      <c r="Q14" s="3">
        <f t="shared" si="0"/>
        <v>2042</v>
      </c>
      <c r="R14" s="3">
        <f t="shared" si="0"/>
        <v>2043</v>
      </c>
      <c r="S14" s="3">
        <f t="shared" si="0"/>
        <v>2044</v>
      </c>
      <c r="T14" s="3">
        <f t="shared" si="0"/>
        <v>2045</v>
      </c>
      <c r="U14" s="3">
        <f t="shared" si="0"/>
        <v>2046</v>
      </c>
      <c r="V14" s="3">
        <f t="shared" si="0"/>
        <v>2047</v>
      </c>
      <c r="W14" s="3">
        <f t="shared" si="0"/>
        <v>2048</v>
      </c>
      <c r="X14" s="3">
        <f t="shared" si="0"/>
        <v>2049</v>
      </c>
      <c r="Y14" s="3">
        <f t="shared" si="0"/>
        <v>2050</v>
      </c>
      <c r="Z14" s="3">
        <f t="shared" si="0"/>
        <v>2051</v>
      </c>
      <c r="AA14" s="3">
        <f t="shared" si="0"/>
        <v>2052</v>
      </c>
      <c r="AB14" s="3">
        <f t="shared" si="0"/>
        <v>2053</v>
      </c>
      <c r="AC14" s="3">
        <f t="shared" si="0"/>
        <v>2054</v>
      </c>
      <c r="AD14" s="3">
        <f t="shared" si="0"/>
        <v>2055</v>
      </c>
      <c r="AE14" s="3">
        <f t="shared" si="0"/>
        <v>2056</v>
      </c>
      <c r="AF14" s="3">
        <f t="shared" si="0"/>
        <v>2057</v>
      </c>
      <c r="AG14" s="3">
        <f t="shared" si="0"/>
        <v>2058</v>
      </c>
      <c r="AH14" s="3">
        <f t="shared" si="0"/>
        <v>2059</v>
      </c>
      <c r="AI14" s="3">
        <f t="shared" si="0"/>
        <v>2060</v>
      </c>
      <c r="AJ14" s="3" t="s">
        <v>7</v>
      </c>
    </row>
    <row r="15" spans="1:44" x14ac:dyDescent="0.35">
      <c r="A15" s="1"/>
      <c r="B15" t="s">
        <v>8</v>
      </c>
      <c r="C15" s="4">
        <f>+C9</f>
        <v>713000000</v>
      </c>
      <c r="D15" s="4">
        <f>+C16</f>
        <v>686400000</v>
      </c>
      <c r="E15" s="4">
        <f>+D16</f>
        <v>659800000</v>
      </c>
      <c r="F15" s="4">
        <f t="shared" ref="F15:L15" si="1">+E16</f>
        <v>626810000</v>
      </c>
      <c r="G15" s="4">
        <f t="shared" si="1"/>
        <v>593820000</v>
      </c>
      <c r="H15" s="4">
        <f t="shared" si="1"/>
        <v>560830000</v>
      </c>
      <c r="I15" s="4">
        <f t="shared" si="1"/>
        <v>527840000</v>
      </c>
      <c r="J15" s="4">
        <f t="shared" si="1"/>
        <v>494850000</v>
      </c>
      <c r="K15" s="4">
        <f t="shared" si="1"/>
        <v>461860000</v>
      </c>
      <c r="L15" s="4">
        <f t="shared" si="1"/>
        <v>428870000</v>
      </c>
      <c r="M15" s="4">
        <f>+L16</f>
        <v>395880000</v>
      </c>
      <c r="N15" s="4">
        <f>+M16</f>
        <v>362890000</v>
      </c>
      <c r="O15" s="4">
        <f t="shared" ref="O15:U15" si="2">+N16</f>
        <v>329900000</v>
      </c>
      <c r="P15" s="4">
        <f t="shared" si="2"/>
        <v>296910000</v>
      </c>
      <c r="Q15" s="4">
        <f t="shared" si="2"/>
        <v>263920000</v>
      </c>
      <c r="R15" s="4">
        <f t="shared" si="2"/>
        <v>230930000</v>
      </c>
      <c r="S15" s="4">
        <f t="shared" si="2"/>
        <v>197940000</v>
      </c>
      <c r="T15" s="4">
        <f t="shared" si="2"/>
        <v>164950000</v>
      </c>
      <c r="U15" s="4">
        <f t="shared" si="2"/>
        <v>131960000</v>
      </c>
      <c r="V15" s="4">
        <f>+U16</f>
        <v>98970000</v>
      </c>
      <c r="W15" s="4">
        <f>+V16</f>
        <v>65980000</v>
      </c>
      <c r="X15" s="4">
        <f t="shared" ref="X15:AI15" si="3">+W16</f>
        <v>32990000</v>
      </c>
      <c r="Y15" s="4">
        <f t="shared" si="3"/>
        <v>0</v>
      </c>
      <c r="Z15" s="4">
        <f t="shared" si="3"/>
        <v>0</v>
      </c>
      <c r="AA15" s="4">
        <f t="shared" si="3"/>
        <v>0</v>
      </c>
      <c r="AB15" s="4">
        <f t="shared" si="3"/>
        <v>0</v>
      </c>
      <c r="AC15" s="4">
        <f t="shared" si="3"/>
        <v>0</v>
      </c>
      <c r="AD15" s="4">
        <f t="shared" si="3"/>
        <v>0</v>
      </c>
      <c r="AE15" s="4">
        <f t="shared" si="3"/>
        <v>0</v>
      </c>
      <c r="AF15" s="4">
        <f t="shared" si="3"/>
        <v>0</v>
      </c>
      <c r="AG15" s="4">
        <f t="shared" si="3"/>
        <v>0</v>
      </c>
      <c r="AH15" s="4">
        <f t="shared" si="3"/>
        <v>0</v>
      </c>
      <c r="AI15" s="4">
        <f t="shared" si="3"/>
        <v>0</v>
      </c>
      <c r="AK15" s="4"/>
      <c r="AL15" s="4"/>
      <c r="AM15" s="4"/>
      <c r="AN15" s="4"/>
      <c r="AO15" s="8"/>
      <c r="AP15" s="8"/>
      <c r="AQ15" s="8"/>
      <c r="AR15" s="4"/>
    </row>
    <row r="16" spans="1:44" x14ac:dyDescent="0.35">
      <c r="A16" s="1"/>
      <c r="B16" t="s">
        <v>9</v>
      </c>
      <c r="C16" s="4">
        <f>+C15-C$17</f>
        <v>686400000</v>
      </c>
      <c r="D16" s="4">
        <f t="shared" ref="D16:AI16" si="4">+D15-D$17</f>
        <v>659800000</v>
      </c>
      <c r="E16" s="4">
        <f t="shared" si="4"/>
        <v>626810000</v>
      </c>
      <c r="F16" s="4">
        <f t="shared" si="4"/>
        <v>593820000</v>
      </c>
      <c r="G16" s="4">
        <f t="shared" si="4"/>
        <v>560830000</v>
      </c>
      <c r="H16" s="4">
        <f t="shared" si="4"/>
        <v>527840000</v>
      </c>
      <c r="I16" s="4">
        <f t="shared" si="4"/>
        <v>494850000</v>
      </c>
      <c r="J16" s="4">
        <f t="shared" si="4"/>
        <v>461860000</v>
      </c>
      <c r="K16" s="4">
        <f t="shared" si="4"/>
        <v>428870000</v>
      </c>
      <c r="L16" s="4">
        <f t="shared" si="4"/>
        <v>395880000</v>
      </c>
      <c r="M16" s="4">
        <f t="shared" si="4"/>
        <v>362890000</v>
      </c>
      <c r="N16" s="4">
        <f t="shared" si="4"/>
        <v>329900000</v>
      </c>
      <c r="O16" s="4">
        <f t="shared" si="4"/>
        <v>296910000</v>
      </c>
      <c r="P16" s="4">
        <f t="shared" si="4"/>
        <v>263920000</v>
      </c>
      <c r="Q16" s="4">
        <f t="shared" si="4"/>
        <v>230930000</v>
      </c>
      <c r="R16" s="4">
        <f t="shared" si="4"/>
        <v>197940000</v>
      </c>
      <c r="S16" s="4">
        <f t="shared" si="4"/>
        <v>164950000</v>
      </c>
      <c r="T16" s="4">
        <f t="shared" si="4"/>
        <v>131960000</v>
      </c>
      <c r="U16" s="4">
        <f t="shared" si="4"/>
        <v>98970000</v>
      </c>
      <c r="V16" s="4">
        <f t="shared" si="4"/>
        <v>65980000</v>
      </c>
      <c r="W16" s="4">
        <f t="shared" si="4"/>
        <v>32990000</v>
      </c>
      <c r="X16" s="4">
        <f t="shared" si="4"/>
        <v>0</v>
      </c>
      <c r="Y16" s="4">
        <f t="shared" si="4"/>
        <v>0</v>
      </c>
      <c r="Z16" s="4">
        <f t="shared" si="4"/>
        <v>0</v>
      </c>
      <c r="AA16" s="4">
        <f t="shared" si="4"/>
        <v>0</v>
      </c>
      <c r="AB16" s="4">
        <f t="shared" si="4"/>
        <v>0</v>
      </c>
      <c r="AC16" s="4">
        <f t="shared" si="4"/>
        <v>0</v>
      </c>
      <c r="AD16" s="4">
        <f t="shared" si="4"/>
        <v>0</v>
      </c>
      <c r="AE16" s="4">
        <f t="shared" si="4"/>
        <v>0</v>
      </c>
      <c r="AF16" s="4">
        <f t="shared" si="4"/>
        <v>0</v>
      </c>
      <c r="AG16" s="4">
        <f t="shared" si="4"/>
        <v>0</v>
      </c>
      <c r="AH16" s="4">
        <f t="shared" si="4"/>
        <v>0</v>
      </c>
      <c r="AI16" s="4">
        <f t="shared" si="4"/>
        <v>0</v>
      </c>
    </row>
    <row r="17" spans="1:47" x14ac:dyDescent="0.35">
      <c r="A17" s="1"/>
      <c r="B17" t="s">
        <v>10</v>
      </c>
      <c r="C17" s="4">
        <v>26600000</v>
      </c>
      <c r="D17" s="4">
        <v>26600000</v>
      </c>
      <c r="E17" s="4">
        <f>+MIN($E$15/$C$11,E15)</f>
        <v>32990000</v>
      </c>
      <c r="F17" s="4">
        <f t="shared" ref="F17:AI17" si="5">+MIN($E$15/$C$11,F15)</f>
        <v>32990000</v>
      </c>
      <c r="G17" s="4">
        <f t="shared" si="5"/>
        <v>32990000</v>
      </c>
      <c r="H17" s="4">
        <f t="shared" si="5"/>
        <v>32990000</v>
      </c>
      <c r="I17" s="4">
        <f t="shared" si="5"/>
        <v>32990000</v>
      </c>
      <c r="J17" s="4">
        <f t="shared" si="5"/>
        <v>32990000</v>
      </c>
      <c r="K17" s="4">
        <f t="shared" si="5"/>
        <v>32990000</v>
      </c>
      <c r="L17" s="4">
        <f t="shared" si="5"/>
        <v>32990000</v>
      </c>
      <c r="M17" s="4">
        <f t="shared" si="5"/>
        <v>32990000</v>
      </c>
      <c r="N17" s="4">
        <f t="shared" si="5"/>
        <v>32990000</v>
      </c>
      <c r="O17" s="4">
        <f t="shared" si="5"/>
        <v>32990000</v>
      </c>
      <c r="P17" s="4">
        <f t="shared" si="5"/>
        <v>32990000</v>
      </c>
      <c r="Q17" s="4">
        <f t="shared" si="5"/>
        <v>32990000</v>
      </c>
      <c r="R17" s="4">
        <f t="shared" si="5"/>
        <v>32990000</v>
      </c>
      <c r="S17" s="4">
        <f t="shared" si="5"/>
        <v>32990000</v>
      </c>
      <c r="T17" s="4">
        <f t="shared" si="5"/>
        <v>32990000</v>
      </c>
      <c r="U17" s="4">
        <f t="shared" si="5"/>
        <v>32990000</v>
      </c>
      <c r="V17" s="4">
        <f t="shared" si="5"/>
        <v>32990000</v>
      </c>
      <c r="W17" s="4">
        <f t="shared" si="5"/>
        <v>32990000</v>
      </c>
      <c r="X17" s="4">
        <f t="shared" si="5"/>
        <v>32990000</v>
      </c>
      <c r="Y17" s="4">
        <f t="shared" si="5"/>
        <v>0</v>
      </c>
      <c r="Z17" s="4">
        <f t="shared" si="5"/>
        <v>0</v>
      </c>
      <c r="AA17" s="4">
        <f t="shared" si="5"/>
        <v>0</v>
      </c>
      <c r="AB17" s="4">
        <f t="shared" si="5"/>
        <v>0</v>
      </c>
      <c r="AC17" s="4">
        <f t="shared" si="5"/>
        <v>0</v>
      </c>
      <c r="AD17" s="4">
        <f t="shared" si="5"/>
        <v>0</v>
      </c>
      <c r="AE17" s="4">
        <f t="shared" si="5"/>
        <v>0</v>
      </c>
      <c r="AF17" s="4">
        <f t="shared" si="5"/>
        <v>0</v>
      </c>
      <c r="AG17" s="4">
        <f t="shared" si="5"/>
        <v>0</v>
      </c>
      <c r="AH17" s="4">
        <f t="shared" si="5"/>
        <v>0</v>
      </c>
      <c r="AI17" s="4">
        <f t="shared" si="5"/>
        <v>0</v>
      </c>
    </row>
    <row r="18" spans="1:47" x14ac:dyDescent="0.35">
      <c r="A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47" x14ac:dyDescent="0.35">
      <c r="A19" s="1"/>
      <c r="B19" s="1" t="s">
        <v>11</v>
      </c>
      <c r="C19" s="3">
        <v>1</v>
      </c>
      <c r="D19" s="3">
        <v>2</v>
      </c>
      <c r="E19" s="3">
        <v>3</v>
      </c>
      <c r="F19" s="3">
        <v>4</v>
      </c>
      <c r="G19" s="3">
        <v>5</v>
      </c>
      <c r="H19" s="3">
        <v>6</v>
      </c>
      <c r="I19" s="3">
        <v>7</v>
      </c>
      <c r="J19" s="3">
        <v>8</v>
      </c>
      <c r="K19" s="3">
        <v>9</v>
      </c>
      <c r="L19" s="3">
        <v>10</v>
      </c>
      <c r="M19" s="3">
        <v>11</v>
      </c>
      <c r="N19" s="3">
        <v>12</v>
      </c>
      <c r="O19" s="3">
        <v>13</v>
      </c>
      <c r="P19" s="3">
        <v>14</v>
      </c>
      <c r="Q19" s="3">
        <v>15</v>
      </c>
      <c r="R19" s="3">
        <v>16</v>
      </c>
      <c r="S19" s="3">
        <v>17</v>
      </c>
      <c r="T19" s="3">
        <v>18</v>
      </c>
      <c r="U19" s="3">
        <v>19</v>
      </c>
      <c r="V19" s="3">
        <v>20</v>
      </c>
      <c r="W19" s="3">
        <v>21</v>
      </c>
      <c r="X19" s="3">
        <v>22</v>
      </c>
      <c r="Y19" s="3">
        <v>23</v>
      </c>
      <c r="Z19" s="3">
        <v>24</v>
      </c>
      <c r="AA19" s="3">
        <v>25</v>
      </c>
      <c r="AB19" s="3">
        <v>26</v>
      </c>
      <c r="AC19" s="3">
        <v>27</v>
      </c>
      <c r="AD19" s="3">
        <v>28</v>
      </c>
      <c r="AE19" s="3">
        <v>29</v>
      </c>
      <c r="AF19" s="3">
        <v>30</v>
      </c>
      <c r="AG19" s="3">
        <v>31</v>
      </c>
      <c r="AH19" s="3">
        <v>32</v>
      </c>
      <c r="AI19" s="3">
        <v>33</v>
      </c>
      <c r="AJ19" s="3" t="s">
        <v>7</v>
      </c>
    </row>
    <row r="20" spans="1:47" x14ac:dyDescent="0.35">
      <c r="A20" s="1"/>
      <c r="B20" t="s">
        <v>12</v>
      </c>
      <c r="C20" s="8">
        <f>C15-C16</f>
        <v>26600000</v>
      </c>
      <c r="D20" s="8">
        <f t="shared" ref="D20:AI20" si="6">D15-D16</f>
        <v>26600000</v>
      </c>
      <c r="E20" s="8">
        <f t="shared" si="6"/>
        <v>32990000</v>
      </c>
      <c r="F20" s="8">
        <f t="shared" si="6"/>
        <v>32990000</v>
      </c>
      <c r="G20" s="8">
        <f t="shared" si="6"/>
        <v>32990000</v>
      </c>
      <c r="H20" s="8">
        <f t="shared" si="6"/>
        <v>32990000</v>
      </c>
      <c r="I20" s="8">
        <f t="shared" si="6"/>
        <v>32990000</v>
      </c>
      <c r="J20" s="8">
        <f t="shared" si="6"/>
        <v>32990000</v>
      </c>
      <c r="K20" s="8">
        <f t="shared" si="6"/>
        <v>32990000</v>
      </c>
      <c r="L20" s="8">
        <f t="shared" si="6"/>
        <v>32990000</v>
      </c>
      <c r="M20" s="8">
        <f t="shared" si="6"/>
        <v>32990000</v>
      </c>
      <c r="N20" s="8">
        <f t="shared" si="6"/>
        <v>32990000</v>
      </c>
      <c r="O20" s="8">
        <f t="shared" si="6"/>
        <v>32990000</v>
      </c>
      <c r="P20" s="8">
        <f t="shared" si="6"/>
        <v>32990000</v>
      </c>
      <c r="Q20" s="8">
        <f t="shared" si="6"/>
        <v>32990000</v>
      </c>
      <c r="R20" s="8">
        <f t="shared" si="6"/>
        <v>32990000</v>
      </c>
      <c r="S20" s="8">
        <f t="shared" si="6"/>
        <v>32990000</v>
      </c>
      <c r="T20" s="8">
        <f t="shared" si="6"/>
        <v>32990000</v>
      </c>
      <c r="U20" s="8">
        <f t="shared" si="6"/>
        <v>32990000</v>
      </c>
      <c r="V20" s="8">
        <f t="shared" si="6"/>
        <v>32990000</v>
      </c>
      <c r="W20" s="8">
        <f t="shared" si="6"/>
        <v>32990000</v>
      </c>
      <c r="X20" s="8">
        <f t="shared" si="6"/>
        <v>32990000</v>
      </c>
      <c r="Y20" s="8">
        <f t="shared" si="6"/>
        <v>0</v>
      </c>
      <c r="Z20" s="8">
        <f t="shared" si="6"/>
        <v>0</v>
      </c>
      <c r="AA20" s="8">
        <f t="shared" si="6"/>
        <v>0</v>
      </c>
      <c r="AB20" s="8">
        <f t="shared" si="6"/>
        <v>0</v>
      </c>
      <c r="AC20" s="8">
        <f t="shared" si="6"/>
        <v>0</v>
      </c>
      <c r="AD20" s="8">
        <f t="shared" si="6"/>
        <v>0</v>
      </c>
      <c r="AE20" s="8">
        <f t="shared" si="6"/>
        <v>0</v>
      </c>
      <c r="AF20" s="8">
        <f t="shared" si="6"/>
        <v>0</v>
      </c>
      <c r="AG20" s="8">
        <f t="shared" si="6"/>
        <v>0</v>
      </c>
      <c r="AH20" s="8">
        <f t="shared" si="6"/>
        <v>0</v>
      </c>
      <c r="AI20" s="8">
        <f t="shared" si="6"/>
        <v>0</v>
      </c>
      <c r="AJ20" s="11">
        <f t="shared" ref="AJ20:AJ24" si="7">SUM(C20:AI20)</f>
        <v>713000000</v>
      </c>
      <c r="AK20" s="4"/>
      <c r="AL20" s="4"/>
      <c r="AM20" s="4"/>
      <c r="AN20" s="4"/>
      <c r="AO20" s="8"/>
      <c r="AP20" s="8"/>
      <c r="AQ20" s="8"/>
      <c r="AR20" s="4"/>
    </row>
    <row r="21" spans="1:47" x14ac:dyDescent="0.35">
      <c r="B21" t="s">
        <v>13</v>
      </c>
      <c r="C21" s="11">
        <f>AVERAGE(C15:C16)*$C$4</f>
        <v>46110230</v>
      </c>
      <c r="D21" s="11">
        <f>AVERAGE(D15:D16)*$C$4</f>
        <v>44357290</v>
      </c>
      <c r="E21" s="11">
        <f t="shared" ref="E21:AI21" si="8">AVERAGE(E15:E16)*$C$4</f>
        <v>42393799.5</v>
      </c>
      <c r="F21" s="11">
        <f t="shared" si="8"/>
        <v>40219758.5</v>
      </c>
      <c r="G21" s="11">
        <f t="shared" si="8"/>
        <v>38045717.5</v>
      </c>
      <c r="H21" s="11">
        <f t="shared" si="8"/>
        <v>35871676.5</v>
      </c>
      <c r="I21" s="11">
        <f t="shared" si="8"/>
        <v>33697635.5</v>
      </c>
      <c r="J21" s="11">
        <f t="shared" si="8"/>
        <v>31523594.5</v>
      </c>
      <c r="K21" s="11">
        <f t="shared" si="8"/>
        <v>29349553.5</v>
      </c>
      <c r="L21" s="11">
        <f t="shared" si="8"/>
        <v>27175512.5</v>
      </c>
      <c r="M21" s="11">
        <f t="shared" si="8"/>
        <v>25001471.5</v>
      </c>
      <c r="N21" s="11">
        <f t="shared" si="8"/>
        <v>22827430.5</v>
      </c>
      <c r="O21" s="11">
        <f t="shared" si="8"/>
        <v>20653389.5</v>
      </c>
      <c r="P21" s="11">
        <f t="shared" si="8"/>
        <v>18479348.5</v>
      </c>
      <c r="Q21" s="11">
        <f t="shared" si="8"/>
        <v>16305307.5</v>
      </c>
      <c r="R21" s="11">
        <f t="shared" si="8"/>
        <v>14131266.5</v>
      </c>
      <c r="S21" s="11">
        <f t="shared" si="8"/>
        <v>11957225.5</v>
      </c>
      <c r="T21" s="11">
        <f t="shared" si="8"/>
        <v>9783184.5</v>
      </c>
      <c r="U21" s="11">
        <f t="shared" si="8"/>
        <v>7609143.5</v>
      </c>
      <c r="V21" s="11">
        <f t="shared" si="8"/>
        <v>5435102.5</v>
      </c>
      <c r="W21" s="11">
        <f t="shared" si="8"/>
        <v>3261061.5</v>
      </c>
      <c r="X21" s="11">
        <f t="shared" si="8"/>
        <v>1087020.5</v>
      </c>
      <c r="Y21" s="11">
        <f t="shared" si="8"/>
        <v>0</v>
      </c>
      <c r="Z21" s="11">
        <f t="shared" si="8"/>
        <v>0</v>
      </c>
      <c r="AA21" s="11">
        <f t="shared" si="8"/>
        <v>0</v>
      </c>
      <c r="AB21" s="11">
        <f t="shared" si="8"/>
        <v>0</v>
      </c>
      <c r="AC21" s="11">
        <f t="shared" si="8"/>
        <v>0</v>
      </c>
      <c r="AD21" s="11">
        <f t="shared" si="8"/>
        <v>0</v>
      </c>
      <c r="AE21" s="11">
        <f t="shared" si="8"/>
        <v>0</v>
      </c>
      <c r="AF21" s="11">
        <f t="shared" si="8"/>
        <v>0</v>
      </c>
      <c r="AG21" s="11">
        <f t="shared" si="8"/>
        <v>0</v>
      </c>
      <c r="AH21" s="11">
        <f t="shared" si="8"/>
        <v>0</v>
      </c>
      <c r="AI21" s="11">
        <f t="shared" si="8"/>
        <v>0</v>
      </c>
      <c r="AJ21" s="11">
        <f t="shared" si="7"/>
        <v>525275720</v>
      </c>
      <c r="AK21" s="4"/>
      <c r="AL21" s="4"/>
      <c r="AM21" s="4"/>
      <c r="AN21" s="4"/>
      <c r="AO21" s="8"/>
      <c r="AP21" s="8"/>
      <c r="AQ21" s="8"/>
      <c r="AR21" s="4"/>
    </row>
    <row r="22" spans="1:47" x14ac:dyDescent="0.35">
      <c r="B22" t="s">
        <v>14</v>
      </c>
      <c r="C22" s="12">
        <f>(C25+C20)/(1-$C$8)*$C$8</f>
        <v>21153335.211267605</v>
      </c>
      <c r="D22" s="12">
        <f t="shared" ref="D22:AI22" si="9">(D25+D20)/(1-$C$8)*$C$8</f>
        <v>20762202.816901408</v>
      </c>
      <c r="E22" s="12">
        <f t="shared" si="9"/>
        <v>22934090.422535211</v>
      </c>
      <c r="F22" s="12">
        <f t="shared" si="9"/>
        <v>22448998.028169014</v>
      </c>
      <c r="G22" s="12">
        <f t="shared" si="9"/>
        <v>21963905.633802816</v>
      </c>
      <c r="H22" s="12">
        <f t="shared" si="9"/>
        <v>21478813.239436619</v>
      </c>
      <c r="I22" s="12">
        <f t="shared" si="9"/>
        <v>20993720.845070422</v>
      </c>
      <c r="J22" s="12">
        <f t="shared" si="9"/>
        <v>20508628.450704224</v>
      </c>
      <c r="K22" s="12">
        <f t="shared" si="9"/>
        <v>20023536.056338027</v>
      </c>
      <c r="L22" s="12">
        <f t="shared" si="9"/>
        <v>19538443.66197183</v>
      </c>
      <c r="M22" s="12">
        <f t="shared" si="9"/>
        <v>19053351.267605633</v>
      </c>
      <c r="N22" s="12">
        <f t="shared" si="9"/>
        <v>18568258.873239435</v>
      </c>
      <c r="O22" s="12">
        <f t="shared" si="9"/>
        <v>18083166.478873242</v>
      </c>
      <c r="P22" s="12">
        <f t="shared" si="9"/>
        <v>17598074.084507044</v>
      </c>
      <c r="Q22" s="12">
        <f t="shared" si="9"/>
        <v>17112981.690140847</v>
      </c>
      <c r="R22" s="12">
        <f t="shared" si="9"/>
        <v>16627889.295774648</v>
      </c>
      <c r="S22" s="12">
        <f t="shared" si="9"/>
        <v>16142796.901408451</v>
      </c>
      <c r="T22" s="12">
        <f t="shared" si="9"/>
        <v>15657704.507042253</v>
      </c>
      <c r="U22" s="12">
        <f t="shared" si="9"/>
        <v>15172612.112676056</v>
      </c>
      <c r="V22" s="12">
        <f t="shared" si="9"/>
        <v>14687519.718309859</v>
      </c>
      <c r="W22" s="12">
        <f t="shared" si="9"/>
        <v>14202427.323943663</v>
      </c>
      <c r="X22" s="12">
        <f t="shared" si="9"/>
        <v>13717334.929577466</v>
      </c>
      <c r="Y22" s="12">
        <f t="shared" si="9"/>
        <v>0</v>
      </c>
      <c r="Z22" s="12">
        <f t="shared" si="9"/>
        <v>0</v>
      </c>
      <c r="AA22" s="12">
        <f t="shared" si="9"/>
        <v>0</v>
      </c>
      <c r="AB22" s="12">
        <f t="shared" si="9"/>
        <v>0</v>
      </c>
      <c r="AC22" s="12">
        <f t="shared" si="9"/>
        <v>0</v>
      </c>
      <c r="AD22" s="12">
        <f t="shared" si="9"/>
        <v>0</v>
      </c>
      <c r="AE22" s="12">
        <f t="shared" si="9"/>
        <v>0</v>
      </c>
      <c r="AF22" s="12">
        <f t="shared" si="9"/>
        <v>0</v>
      </c>
      <c r="AG22" s="12">
        <f t="shared" si="9"/>
        <v>0</v>
      </c>
      <c r="AH22" s="12">
        <f t="shared" si="9"/>
        <v>0</v>
      </c>
      <c r="AI22" s="12">
        <f t="shared" si="9"/>
        <v>0</v>
      </c>
      <c r="AJ22" s="12">
        <f t="shared" si="7"/>
        <v>408429791.54929578</v>
      </c>
      <c r="AK22" s="4"/>
      <c r="AL22" s="4"/>
      <c r="AM22" s="4"/>
      <c r="AN22" s="4"/>
      <c r="AO22" s="8"/>
      <c r="AP22" s="8"/>
      <c r="AQ22" s="8"/>
      <c r="AR22" s="4"/>
    </row>
    <row r="23" spans="1:47" x14ac:dyDescent="0.35">
      <c r="B23" t="s">
        <v>11</v>
      </c>
      <c r="C23" s="11">
        <f>SUM(C20:C22)</f>
        <v>93863565.211267605</v>
      </c>
      <c r="D23" s="11">
        <f t="shared" ref="D23:AI23" si="10">SUM(D20:D22)</f>
        <v>91719492.816901416</v>
      </c>
      <c r="E23" s="11">
        <f t="shared" si="10"/>
        <v>98317889.922535211</v>
      </c>
      <c r="F23" s="11">
        <f t="shared" si="10"/>
        <v>95658756.528169006</v>
      </c>
      <c r="G23" s="11">
        <f t="shared" si="10"/>
        <v>92999623.133802816</v>
      </c>
      <c r="H23" s="11">
        <f t="shared" si="10"/>
        <v>90340489.739436626</v>
      </c>
      <c r="I23" s="11">
        <f t="shared" si="10"/>
        <v>87681356.345070422</v>
      </c>
      <c r="J23" s="11">
        <f t="shared" si="10"/>
        <v>85022222.950704217</v>
      </c>
      <c r="K23" s="11">
        <f t="shared" si="10"/>
        <v>82363089.556338027</v>
      </c>
      <c r="L23" s="11">
        <f t="shared" si="10"/>
        <v>79703956.161971837</v>
      </c>
      <c r="M23" s="11">
        <f t="shared" si="10"/>
        <v>77044822.767605633</v>
      </c>
      <c r="N23" s="11">
        <f t="shared" si="10"/>
        <v>74385689.373239428</v>
      </c>
      <c r="O23" s="11">
        <f t="shared" si="10"/>
        <v>71726555.978873238</v>
      </c>
      <c r="P23" s="11">
        <f t="shared" si="10"/>
        <v>69067422.584507048</v>
      </c>
      <c r="Q23" s="11">
        <f t="shared" si="10"/>
        <v>66408289.190140843</v>
      </c>
      <c r="R23" s="11">
        <f t="shared" si="10"/>
        <v>63749155.795774646</v>
      </c>
      <c r="S23" s="11">
        <f t="shared" si="10"/>
        <v>61090022.401408449</v>
      </c>
      <c r="T23" s="11">
        <f t="shared" si="10"/>
        <v>58430889.007042252</v>
      </c>
      <c r="U23" s="11">
        <f t="shared" si="10"/>
        <v>55771755.612676054</v>
      </c>
      <c r="V23" s="11">
        <f t="shared" si="10"/>
        <v>53112622.218309857</v>
      </c>
      <c r="W23" s="11">
        <f t="shared" si="10"/>
        <v>50453488.82394366</v>
      </c>
      <c r="X23" s="11">
        <f t="shared" si="10"/>
        <v>47794355.42957747</v>
      </c>
      <c r="Y23" s="11">
        <f t="shared" si="10"/>
        <v>0</v>
      </c>
      <c r="Z23" s="11">
        <f t="shared" si="10"/>
        <v>0</v>
      </c>
      <c r="AA23" s="11">
        <f t="shared" si="10"/>
        <v>0</v>
      </c>
      <c r="AB23" s="11">
        <f t="shared" si="10"/>
        <v>0</v>
      </c>
      <c r="AC23" s="11">
        <f t="shared" si="10"/>
        <v>0</v>
      </c>
      <c r="AD23" s="11">
        <f t="shared" si="10"/>
        <v>0</v>
      </c>
      <c r="AE23" s="11">
        <f t="shared" si="10"/>
        <v>0</v>
      </c>
      <c r="AF23" s="11">
        <f t="shared" si="10"/>
        <v>0</v>
      </c>
      <c r="AG23" s="11">
        <f t="shared" si="10"/>
        <v>0</v>
      </c>
      <c r="AH23" s="11">
        <f t="shared" si="10"/>
        <v>0</v>
      </c>
      <c r="AI23" s="11">
        <f t="shared" si="10"/>
        <v>0</v>
      </c>
      <c r="AJ23" s="11">
        <f t="shared" si="7"/>
        <v>1646705511.5492959</v>
      </c>
      <c r="AK23" s="4"/>
      <c r="AL23" s="4"/>
      <c r="AM23" s="4"/>
      <c r="AN23" s="4"/>
      <c r="AO23" s="8"/>
      <c r="AP23" s="8"/>
      <c r="AQ23" s="8"/>
      <c r="AR23" s="4"/>
    </row>
    <row r="24" spans="1:47" x14ac:dyDescent="0.35">
      <c r="B24" t="s">
        <v>110</v>
      </c>
      <c r="C24" s="11">
        <f>C23/C$43</f>
        <v>82615991.920300573</v>
      </c>
      <c r="D24" s="11">
        <f t="shared" ref="D24:AI24" si="11">D23/D$43</f>
        <v>75737725.385682479</v>
      </c>
      <c r="E24" s="11">
        <f t="shared" si="11"/>
        <v>76166973.709179953</v>
      </c>
      <c r="F24" s="11">
        <f t="shared" si="11"/>
        <v>69525227.737410679</v>
      </c>
      <c r="G24" s="11">
        <f t="shared" si="11"/>
        <v>63413600.955175824</v>
      </c>
      <c r="H24" s="11">
        <f t="shared" si="11"/>
        <v>57791930.909489401</v>
      </c>
      <c r="I24" s="11">
        <f t="shared" si="11"/>
        <v>52622994.954017863</v>
      </c>
      <c r="J24" s="11">
        <f t="shared" si="11"/>
        <v>47872300.255533792</v>
      </c>
      <c r="K24" s="11">
        <f t="shared" si="11"/>
        <v>43507888.52919738</v>
      </c>
      <c r="L24" s="11">
        <f t="shared" si="11"/>
        <v>39500154.484108545</v>
      </c>
      <c r="M24" s="11">
        <f t="shared" si="11"/>
        <v>35821677.030218773</v>
      </c>
      <c r="N24" s="11">
        <f t="shared" si="11"/>
        <v>32447062.362619568</v>
      </c>
      <c r="O24" s="11">
        <f t="shared" si="11"/>
        <v>29352798.099750884</v>
      </c>
      <c r="P24" s="11">
        <f t="shared" si="11"/>
        <v>26517117.708494205</v>
      </c>
      <c r="Q24" s="11">
        <f t="shared" si="11"/>
        <v>23919874.501707274</v>
      </c>
      <c r="R24" s="11">
        <f t="shared" si="11"/>
        <v>21542424.542778537</v>
      </c>
      <c r="S24" s="11">
        <f t="shared" si="11"/>
        <v>19367517.837469753</v>
      </c>
      <c r="T24" s="11">
        <f t="shared" si="11"/>
        <v>17379197.23589984</v>
      </c>
      <c r="U24" s="11">
        <f t="shared" si="11"/>
        <v>15562704.507210262</v>
      </c>
      <c r="V24" s="11">
        <f t="shared" si="11"/>
        <v>13904393.086438663</v>
      </c>
      <c r="W24" s="11">
        <f t="shared" si="11"/>
        <v>12391647.027594779</v>
      </c>
      <c r="X24" s="11">
        <f t="shared" si="11"/>
        <v>11012805.729050811</v>
      </c>
      <c r="Y24" s="11">
        <f t="shared" si="11"/>
        <v>0</v>
      </c>
      <c r="Z24" s="11">
        <f t="shared" si="11"/>
        <v>0</v>
      </c>
      <c r="AA24" s="11">
        <f t="shared" si="11"/>
        <v>0</v>
      </c>
      <c r="AB24" s="11">
        <f t="shared" si="11"/>
        <v>0</v>
      </c>
      <c r="AC24" s="11">
        <f t="shared" si="11"/>
        <v>0</v>
      </c>
      <c r="AD24" s="11">
        <f t="shared" si="11"/>
        <v>0</v>
      </c>
      <c r="AE24" s="11">
        <f t="shared" si="11"/>
        <v>0</v>
      </c>
      <c r="AF24" s="11">
        <f t="shared" si="11"/>
        <v>0</v>
      </c>
      <c r="AG24" s="11">
        <f t="shared" si="11"/>
        <v>0</v>
      </c>
      <c r="AH24" s="11">
        <f t="shared" si="11"/>
        <v>0</v>
      </c>
      <c r="AI24" s="11">
        <f t="shared" si="11"/>
        <v>0</v>
      </c>
      <c r="AJ24" s="11">
        <f t="shared" si="7"/>
        <v>867974008.50932956</v>
      </c>
      <c r="AK24" s="4"/>
      <c r="AL24" s="4"/>
      <c r="AM24" s="4"/>
      <c r="AN24" s="4"/>
      <c r="AO24" s="8"/>
      <c r="AP24" s="8"/>
      <c r="AQ24" s="8"/>
      <c r="AR24" s="4"/>
    </row>
    <row r="25" spans="1:47" x14ac:dyDescent="0.35">
      <c r="B25" t="s">
        <v>15</v>
      </c>
      <c r="C25" s="11">
        <f>AVERAGE(C15:C16)*$C$6*$C$7</f>
        <v>25189200</v>
      </c>
      <c r="D25" s="11">
        <f t="shared" ref="D25:AI25" si="12">AVERAGE(D15:D16)*$C$6*$C$7</f>
        <v>24231600</v>
      </c>
      <c r="E25" s="11">
        <f t="shared" si="12"/>
        <v>23158980</v>
      </c>
      <c r="F25" s="11">
        <f t="shared" si="12"/>
        <v>21971340</v>
      </c>
      <c r="G25" s="11">
        <f t="shared" si="12"/>
        <v>20783700</v>
      </c>
      <c r="H25" s="11">
        <f t="shared" si="12"/>
        <v>19596060</v>
      </c>
      <c r="I25" s="11">
        <f t="shared" si="12"/>
        <v>18408420</v>
      </c>
      <c r="J25" s="11">
        <f t="shared" si="12"/>
        <v>17220780</v>
      </c>
      <c r="K25" s="11">
        <f t="shared" si="12"/>
        <v>16033140</v>
      </c>
      <c r="L25" s="11">
        <f t="shared" si="12"/>
        <v>14845500</v>
      </c>
      <c r="M25" s="11">
        <f t="shared" si="12"/>
        <v>13657860</v>
      </c>
      <c r="N25" s="11">
        <f t="shared" si="12"/>
        <v>12470220</v>
      </c>
      <c r="O25" s="11">
        <f t="shared" si="12"/>
        <v>11282580</v>
      </c>
      <c r="P25" s="11">
        <f t="shared" si="12"/>
        <v>10094940</v>
      </c>
      <c r="Q25" s="11">
        <f t="shared" si="12"/>
        <v>8907300</v>
      </c>
      <c r="R25" s="11">
        <f t="shared" si="12"/>
        <v>7719660</v>
      </c>
      <c r="S25" s="11">
        <f t="shared" si="12"/>
        <v>6532020</v>
      </c>
      <c r="T25" s="11">
        <f t="shared" si="12"/>
        <v>5344380</v>
      </c>
      <c r="U25" s="11">
        <f t="shared" si="12"/>
        <v>4156740</v>
      </c>
      <c r="V25" s="11">
        <f t="shared" si="12"/>
        <v>2969100</v>
      </c>
      <c r="W25" s="11">
        <f t="shared" si="12"/>
        <v>1781460</v>
      </c>
      <c r="X25" s="11">
        <f t="shared" si="12"/>
        <v>593820</v>
      </c>
      <c r="Y25" s="11">
        <f t="shared" si="12"/>
        <v>0</v>
      </c>
      <c r="Z25" s="11">
        <f t="shared" si="12"/>
        <v>0</v>
      </c>
      <c r="AA25" s="11">
        <f t="shared" si="12"/>
        <v>0</v>
      </c>
      <c r="AB25" s="11">
        <f t="shared" si="12"/>
        <v>0</v>
      </c>
      <c r="AC25" s="11">
        <f t="shared" si="12"/>
        <v>0</v>
      </c>
      <c r="AD25" s="11">
        <f t="shared" si="12"/>
        <v>0</v>
      </c>
      <c r="AE25" s="11">
        <f t="shared" si="12"/>
        <v>0</v>
      </c>
      <c r="AF25" s="11">
        <f t="shared" si="12"/>
        <v>0</v>
      </c>
      <c r="AG25" s="11">
        <f t="shared" si="12"/>
        <v>0</v>
      </c>
      <c r="AH25" s="11">
        <f t="shared" si="12"/>
        <v>0</v>
      </c>
      <c r="AI25" s="11">
        <f t="shared" si="12"/>
        <v>0</v>
      </c>
      <c r="AJ25" s="11">
        <f>SUM(C25:AI25)</f>
        <v>286948800</v>
      </c>
      <c r="AK25" s="4"/>
      <c r="AL25" s="4"/>
      <c r="AM25" s="4"/>
      <c r="AN25" s="4"/>
      <c r="AO25" s="8"/>
      <c r="AP25" s="8"/>
      <c r="AQ25" s="8"/>
      <c r="AR25" s="4"/>
    </row>
    <row r="26" spans="1:47" x14ac:dyDescent="0.35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N26" s="10"/>
    </row>
    <row r="27" spans="1:47" x14ac:dyDescent="0.35">
      <c r="A27" s="17" t="s">
        <v>16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</row>
    <row r="28" spans="1:47" x14ac:dyDescent="0.35">
      <c r="B28" s="1" t="s">
        <v>6</v>
      </c>
      <c r="C28" s="3">
        <v>1</v>
      </c>
      <c r="D28" s="3">
        <v>2</v>
      </c>
      <c r="E28" s="3">
        <v>3</v>
      </c>
      <c r="F28" s="3">
        <v>4</v>
      </c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3">
        <v>16</v>
      </c>
      <c r="S28" s="3">
        <v>17</v>
      </c>
      <c r="T28" s="3">
        <v>18</v>
      </c>
      <c r="U28" s="3">
        <v>19</v>
      </c>
      <c r="V28" s="3">
        <v>20</v>
      </c>
      <c r="W28" s="3">
        <v>21</v>
      </c>
      <c r="X28" s="3">
        <v>22</v>
      </c>
      <c r="Y28" s="3">
        <v>23</v>
      </c>
      <c r="Z28" s="3">
        <v>24</v>
      </c>
      <c r="AA28" s="3">
        <v>25</v>
      </c>
      <c r="AB28" s="3">
        <v>26</v>
      </c>
      <c r="AC28" s="3">
        <v>27</v>
      </c>
      <c r="AD28" s="3">
        <v>28</v>
      </c>
      <c r="AE28" s="3">
        <v>29</v>
      </c>
      <c r="AF28" s="3">
        <v>30</v>
      </c>
      <c r="AG28" s="3">
        <v>31</v>
      </c>
      <c r="AH28" s="3">
        <v>32</v>
      </c>
      <c r="AI28" s="3">
        <v>33</v>
      </c>
      <c r="AJ28" s="3" t="s">
        <v>7</v>
      </c>
    </row>
    <row r="29" spans="1:47" x14ac:dyDescent="0.35">
      <c r="A29" s="1"/>
      <c r="B29" t="s">
        <v>8</v>
      </c>
      <c r="C29" s="4">
        <f>+C9</f>
        <v>713000000</v>
      </c>
      <c r="D29" s="4">
        <f>+C30</f>
        <v>702382983.16459703</v>
      </c>
      <c r="E29" s="4">
        <f>+D30</f>
        <v>691228479.85190177</v>
      </c>
      <c r="F29" s="4">
        <f t="shared" ref="F29:L29" si="13">+E30</f>
        <v>679509279.80900121</v>
      </c>
      <c r="G29" s="4">
        <f t="shared" si="13"/>
        <v>667196795.26392877</v>
      </c>
      <c r="H29" s="4">
        <f t="shared" si="13"/>
        <v>654260991.18876219</v>
      </c>
      <c r="I29" s="4">
        <f t="shared" si="13"/>
        <v>640670312.03229022</v>
      </c>
      <c r="J29" s="4">
        <f t="shared" si="13"/>
        <v>626391604.74352193</v>
      </c>
      <c r="K29" s="4">
        <f t="shared" si="13"/>
        <v>611390037.89825964</v>
      </c>
      <c r="L29" s="4">
        <f t="shared" si="13"/>
        <v>595629016.73145604</v>
      </c>
      <c r="M29" s="4">
        <f>+L30</f>
        <v>579070093.86808288</v>
      </c>
      <c r="N29" s="4">
        <f>+M30</f>
        <v>561672875.53475153</v>
      </c>
      <c r="O29" s="4">
        <f t="shared" ref="O29:U29" si="14">+N30</f>
        <v>543394923.02329528</v>
      </c>
      <c r="P29" s="4">
        <f t="shared" si="14"/>
        <v>524191649.1659466</v>
      </c>
      <c r="Q29" s="4">
        <f t="shared" si="14"/>
        <v>504016209.56956959</v>
      </c>
      <c r="R29" s="4">
        <f t="shared" si="14"/>
        <v>482819388.34362602</v>
      </c>
      <c r="S29" s="4">
        <f t="shared" si="14"/>
        <v>460549478.04311907</v>
      </c>
      <c r="T29" s="4">
        <f t="shared" si="14"/>
        <v>437152153.53364891</v>
      </c>
      <c r="U29" s="4">
        <f t="shared" si="14"/>
        <v>412570339.47088683</v>
      </c>
      <c r="V29" s="4">
        <f>+U30</f>
        <v>386744071.07119745</v>
      </c>
      <c r="W29" s="4">
        <f>+V30</f>
        <v>359610347.83377373</v>
      </c>
      <c r="X29" s="4">
        <f t="shared" ref="X29:AI29" si="15">+W30</f>
        <v>331102979.85745555</v>
      </c>
      <c r="Y29" s="4">
        <f t="shared" si="15"/>
        <v>301152426.3773362</v>
      </c>
      <c r="Z29" s="4">
        <f t="shared" si="15"/>
        <v>269685626.12728578</v>
      </c>
      <c r="AA29" s="4">
        <f t="shared" si="15"/>
        <v>236625819.11457658</v>
      </c>
      <c r="AB29" s="4">
        <f t="shared" si="15"/>
        <v>201892359.37184897</v>
      </c>
      <c r="AC29" s="4">
        <f t="shared" si="15"/>
        <v>165400518.22964579</v>
      </c>
      <c r="AD29" s="4">
        <f t="shared" si="15"/>
        <v>127061277.62961859</v>
      </c>
      <c r="AE29" s="4">
        <f t="shared" si="15"/>
        <v>86781112.974215001</v>
      </c>
      <c r="AF29" s="4">
        <f t="shared" si="15"/>
        <v>44461764.983131602</v>
      </c>
      <c r="AG29" s="4">
        <f t="shared" si="15"/>
        <v>0</v>
      </c>
      <c r="AH29" s="4">
        <f t="shared" si="15"/>
        <v>0</v>
      </c>
      <c r="AI29" s="4">
        <f t="shared" si="15"/>
        <v>0</v>
      </c>
      <c r="AL29" s="4"/>
      <c r="AM29" s="4"/>
      <c r="AO29" s="8"/>
      <c r="AP29" s="8"/>
      <c r="AQ29" s="8"/>
      <c r="AR29" s="4"/>
      <c r="AS29" s="4"/>
      <c r="AT29" s="4"/>
      <c r="AU29" s="4"/>
    </row>
    <row r="30" spans="1:47" x14ac:dyDescent="0.35">
      <c r="A30" s="1"/>
      <c r="B30" t="s">
        <v>9</v>
      </c>
      <c r="C30" s="4">
        <f>'Amortization Schedule'!G11</f>
        <v>702382983.16459703</v>
      </c>
      <c r="D30" s="4">
        <f>'Amortization Schedule'!G13</f>
        <v>691228479.85190177</v>
      </c>
      <c r="E30" s="4">
        <f>'Amortization Schedule'!G15</f>
        <v>679509279.80900121</v>
      </c>
      <c r="F30" s="4">
        <f>'Amortization Schedule'!G17</f>
        <v>667196795.26392877</v>
      </c>
      <c r="G30" s="4">
        <f>'Amortization Schedule'!G19</f>
        <v>654260991.18876219</v>
      </c>
      <c r="H30" s="4">
        <f>'Amortization Schedule'!G21</f>
        <v>640670312.03229022</v>
      </c>
      <c r="I30" s="4">
        <f>'Amortization Schedule'!G23</f>
        <v>626391604.74352193</v>
      </c>
      <c r="J30" s="4">
        <f>'Amortization Schedule'!G25</f>
        <v>611390037.89825964</v>
      </c>
      <c r="K30" s="4">
        <f>'Amortization Schedule'!G27</f>
        <v>595629016.73145604</v>
      </c>
      <c r="L30" s="4">
        <f>'Amortization Schedule'!G29</f>
        <v>579070093.86808288</v>
      </c>
      <c r="M30" s="4">
        <f>'Amortization Schedule'!G31</f>
        <v>561672875.53475153</v>
      </c>
      <c r="N30" s="4">
        <f>'Amortization Schedule'!G33</f>
        <v>543394923.02329528</v>
      </c>
      <c r="O30" s="4">
        <f>'Amortization Schedule'!G35</f>
        <v>524191649.1659466</v>
      </c>
      <c r="P30" s="4">
        <f>'Amortization Schedule'!G37</f>
        <v>504016209.56956959</v>
      </c>
      <c r="Q30" s="4">
        <f>'Amortization Schedule'!G39</f>
        <v>482819388.34362602</v>
      </c>
      <c r="R30" s="4">
        <f>'Amortization Schedule'!G41</f>
        <v>460549478.04311907</v>
      </c>
      <c r="S30" s="4">
        <f>'Amortization Schedule'!G43</f>
        <v>437152153.53364891</v>
      </c>
      <c r="T30" s="4">
        <f>'Amortization Schedule'!G45</f>
        <v>412570339.47088683</v>
      </c>
      <c r="U30" s="4">
        <f>'Amortization Schedule'!G47</f>
        <v>386744071.07119745</v>
      </c>
      <c r="V30" s="4">
        <f>'Amortization Schedule'!G49</f>
        <v>359610347.83377373</v>
      </c>
      <c r="W30" s="4">
        <f>'Amortization Schedule'!G51</f>
        <v>331102979.85745555</v>
      </c>
      <c r="X30" s="4">
        <f>'Amortization Schedule'!G53</f>
        <v>301152426.3773362</v>
      </c>
      <c r="Y30" s="4">
        <f>'Amortization Schedule'!G55</f>
        <v>269685626.12728578</v>
      </c>
      <c r="Z30" s="4">
        <f>'Amortization Schedule'!G57</f>
        <v>236625819.11457658</v>
      </c>
      <c r="AA30" s="4">
        <f>'Amortization Schedule'!G59</f>
        <v>201892359.37184897</v>
      </c>
      <c r="AB30" s="4">
        <f>'Amortization Schedule'!G61</f>
        <v>165400518.22964579</v>
      </c>
      <c r="AC30" s="4">
        <f>'Amortization Schedule'!G63</f>
        <v>127061277.62961859</v>
      </c>
      <c r="AD30" s="4">
        <f>'Amortization Schedule'!G65</f>
        <v>86781112.974215001</v>
      </c>
      <c r="AE30" s="4">
        <f>'Amortization Schedule'!G67</f>
        <v>44461764.983131602</v>
      </c>
      <c r="AF30" s="4">
        <v>0</v>
      </c>
      <c r="AG30" s="4">
        <v>0</v>
      </c>
      <c r="AH30" s="4">
        <v>0</v>
      </c>
      <c r="AI30" s="4">
        <v>0</v>
      </c>
      <c r="AN30" s="1" t="s">
        <v>11</v>
      </c>
    </row>
    <row r="31" spans="1:47" x14ac:dyDescent="0.35">
      <c r="A31" s="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N31" s="38" t="s">
        <v>108</v>
      </c>
      <c r="AO31" s="36" t="s">
        <v>105</v>
      </c>
      <c r="AP31" s="36" t="s">
        <v>106</v>
      </c>
      <c r="AQ31" s="36" t="s">
        <v>107</v>
      </c>
    </row>
    <row r="32" spans="1:47" x14ac:dyDescent="0.35">
      <c r="A32" s="1"/>
      <c r="B32" s="1" t="s">
        <v>11</v>
      </c>
      <c r="C32" s="3">
        <v>1</v>
      </c>
      <c r="D32" s="3">
        <v>2</v>
      </c>
      <c r="E32" s="3">
        <v>3</v>
      </c>
      <c r="F32" s="3">
        <v>4</v>
      </c>
      <c r="G32" s="3">
        <v>5</v>
      </c>
      <c r="H32" s="3">
        <v>6</v>
      </c>
      <c r="I32" s="3">
        <v>7</v>
      </c>
      <c r="J32" s="3">
        <v>8</v>
      </c>
      <c r="K32" s="3">
        <v>9</v>
      </c>
      <c r="L32" s="3">
        <v>10</v>
      </c>
      <c r="M32" s="3">
        <v>11</v>
      </c>
      <c r="N32" s="3">
        <v>12</v>
      </c>
      <c r="O32" s="3">
        <v>13</v>
      </c>
      <c r="P32" s="3">
        <v>14</v>
      </c>
      <c r="Q32" s="3">
        <v>15</v>
      </c>
      <c r="R32" s="3">
        <v>16</v>
      </c>
      <c r="S32" s="3">
        <v>17</v>
      </c>
      <c r="T32" s="3">
        <v>18</v>
      </c>
      <c r="U32" s="3">
        <v>19</v>
      </c>
      <c r="V32" s="3">
        <v>20</v>
      </c>
      <c r="W32" s="3">
        <v>21</v>
      </c>
      <c r="X32" s="3">
        <v>22</v>
      </c>
      <c r="Y32" s="3">
        <v>23</v>
      </c>
      <c r="Z32" s="3">
        <v>24</v>
      </c>
      <c r="AA32" s="3">
        <v>25</v>
      </c>
      <c r="AB32" s="3">
        <v>26</v>
      </c>
      <c r="AC32" s="3">
        <v>27</v>
      </c>
      <c r="AD32" s="3">
        <v>28</v>
      </c>
      <c r="AE32" s="3">
        <v>29</v>
      </c>
      <c r="AF32" s="3">
        <v>30</v>
      </c>
      <c r="AG32" s="3">
        <v>31</v>
      </c>
      <c r="AH32" s="3">
        <v>32</v>
      </c>
      <c r="AI32" s="3">
        <v>33</v>
      </c>
      <c r="AJ32" s="3" t="s">
        <v>7</v>
      </c>
    </row>
    <row r="33" spans="1:47" x14ac:dyDescent="0.35">
      <c r="A33" s="1"/>
      <c r="B33" t="s">
        <v>17</v>
      </c>
      <c r="C33" s="8">
        <f>C29-C30</f>
        <v>10617016.835402966</v>
      </c>
      <c r="D33" s="8">
        <f t="shared" ref="D33:AF33" si="16">D29-D30</f>
        <v>11154503.312695265</v>
      </c>
      <c r="E33" s="8">
        <f t="shared" si="16"/>
        <v>11719200.042900562</v>
      </c>
      <c r="F33" s="8">
        <f t="shared" si="16"/>
        <v>12312484.545072436</v>
      </c>
      <c r="G33" s="8">
        <f t="shared" si="16"/>
        <v>12935804.075166583</v>
      </c>
      <c r="H33" s="8">
        <f t="shared" si="16"/>
        <v>13590679.156471968</v>
      </c>
      <c r="I33" s="8">
        <f t="shared" si="16"/>
        <v>14278707.288768291</v>
      </c>
      <c r="J33" s="8">
        <f t="shared" si="16"/>
        <v>15001566.845262289</v>
      </c>
      <c r="K33" s="8">
        <f t="shared" si="16"/>
        <v>15761021.166803598</v>
      </c>
      <c r="L33" s="8">
        <f t="shared" si="16"/>
        <v>16558922.86337316</v>
      </c>
      <c r="M33" s="8">
        <f t="shared" si="16"/>
        <v>17397218.333331347</v>
      </c>
      <c r="N33" s="8">
        <f t="shared" si="16"/>
        <v>18277952.511456251</v>
      </c>
      <c r="O33" s="8">
        <f t="shared" si="16"/>
        <v>19203273.85734868</v>
      </c>
      <c r="P33" s="8">
        <f t="shared" si="16"/>
        <v>20175439.596377015</v>
      </c>
      <c r="Q33" s="8">
        <f t="shared" si="16"/>
        <v>21196821.225943565</v>
      </c>
      <c r="R33" s="8">
        <f t="shared" si="16"/>
        <v>22269910.300506949</v>
      </c>
      <c r="S33" s="8">
        <f t="shared" si="16"/>
        <v>23397324.509470165</v>
      </c>
      <c r="T33" s="8">
        <f t="shared" si="16"/>
        <v>24581814.062762082</v>
      </c>
      <c r="U33" s="8">
        <f t="shared" si="16"/>
        <v>25826268.399689376</v>
      </c>
      <c r="V33" s="8">
        <f t="shared" si="16"/>
        <v>27133723.237423718</v>
      </c>
      <c r="W33" s="8">
        <f t="shared" si="16"/>
        <v>28507367.976318181</v>
      </c>
      <c r="X33" s="8">
        <f t="shared" si="16"/>
        <v>29950553.480119348</v>
      </c>
      <c r="Y33" s="8">
        <f t="shared" si="16"/>
        <v>31466800.250050426</v>
      </c>
      <c r="Z33" s="8">
        <f t="shared" si="16"/>
        <v>33059807.0127092</v>
      </c>
      <c r="AA33" s="8">
        <f t="shared" si="16"/>
        <v>34733459.742727607</v>
      </c>
      <c r="AB33" s="8">
        <f t="shared" si="16"/>
        <v>36491841.142203182</v>
      </c>
      <c r="AC33" s="8">
        <f t="shared" si="16"/>
        <v>38339240.600027204</v>
      </c>
      <c r="AD33" s="8">
        <f t="shared" si="16"/>
        <v>40280164.655403584</v>
      </c>
      <c r="AE33" s="8">
        <f t="shared" si="16"/>
        <v>42319347.991083398</v>
      </c>
      <c r="AF33" s="8">
        <f t="shared" si="16"/>
        <v>44461764.983131602</v>
      </c>
      <c r="AG33" s="8">
        <v>0</v>
      </c>
      <c r="AH33" s="8">
        <v>0</v>
      </c>
      <c r="AI33" s="8">
        <v>0</v>
      </c>
      <c r="AJ33" s="5">
        <f t="shared" ref="AJ33:AJ37" si="17">SUM(C33:AI33)</f>
        <v>713000000.00000012</v>
      </c>
      <c r="AK33" s="4">
        <f>AJ33-AJ20</f>
        <v>0</v>
      </c>
      <c r="AL33" s="4"/>
      <c r="AM33" s="4"/>
      <c r="AN33" t="s">
        <v>17</v>
      </c>
      <c r="AO33" s="8">
        <f>AJ33/1000000</f>
        <v>713.00000000000011</v>
      </c>
      <c r="AP33" s="8">
        <f>AJ20/1000000</f>
        <v>713</v>
      </c>
      <c r="AQ33" s="8">
        <f>AO33-AP33</f>
        <v>0</v>
      </c>
      <c r="AR33" s="4"/>
      <c r="AS33" s="4"/>
      <c r="AT33" s="4"/>
      <c r="AU33" s="4"/>
    </row>
    <row r="34" spans="1:47" x14ac:dyDescent="0.35">
      <c r="B34" t="s">
        <v>18</v>
      </c>
      <c r="C34" s="5">
        <f>SUM('Amortization Schedule'!E10:E11)</f>
        <v>35518925.718081445</v>
      </c>
      <c r="D34" s="5">
        <f>SUM('Amortization Schedule'!E12:E13)</f>
        <v>34981439.240789168</v>
      </c>
      <c r="E34" s="5">
        <f>SUM('Amortization Schedule'!E14:E15)</f>
        <v>34416742.510583967</v>
      </c>
      <c r="F34" s="5">
        <f>SUM('Amortization Schedule'!E16:E17)</f>
        <v>33823458.00841213</v>
      </c>
      <c r="G34" s="5">
        <f>SUM('Amortization Schedule'!E18:E19)</f>
        <v>33200138.478317842</v>
      </c>
      <c r="H34" s="5">
        <f>SUM('Amortization Schedule'!E20:E21)</f>
        <v>32545263.397012532</v>
      </c>
      <c r="I34" s="5">
        <f>SUM('Amortization Schedule'!E22:E23)</f>
        <v>31857235.264716137</v>
      </c>
      <c r="J34" s="5">
        <f>SUM('Amortization Schedule'!E24:E25)</f>
        <v>31134375.70822224</v>
      </c>
      <c r="K34" s="5">
        <f>SUM('Amortization Schedule'!E26:E27)</f>
        <v>30374921.386680841</v>
      </c>
      <c r="L34" s="5">
        <f>SUM('Amortization Schedule'!E28:E29)</f>
        <v>29577019.690111406</v>
      </c>
      <c r="M34" s="5">
        <f>SUM('Amortization Schedule'!E30:E31)</f>
        <v>28738724.220153142</v>
      </c>
      <c r="N34" s="5">
        <f>SUM('Amortization Schedule'!E32:E33)</f>
        <v>27857990.042028241</v>
      </c>
      <c r="O34" s="5">
        <f>SUM('Amortization Schedule'!E34:E35)</f>
        <v>26932668.696135771</v>
      </c>
      <c r="P34" s="5">
        <f>SUM('Amortization Schedule'!E36:E37)</f>
        <v>25960502.957107492</v>
      </c>
      <c r="Q34" s="5">
        <f>SUM('Amortization Schedule'!E38:E39)</f>
        <v>24939121.327540904</v>
      </c>
      <c r="R34" s="5">
        <f>SUM('Amortization Schedule'!E40:E41)</f>
        <v>23866032.252977513</v>
      </c>
      <c r="S34" s="5">
        <f>SUM('Amortization Schedule'!E42:E43)</f>
        <v>22738618.04401435</v>
      </c>
      <c r="T34" s="5">
        <f>SUM('Amortization Schedule'!E44:E45)</f>
        <v>21554128.490722418</v>
      </c>
      <c r="U34" s="5">
        <f>SUM('Amortization Schedule'!E46:E47)</f>
        <v>20309674.153795093</v>
      </c>
      <c r="V34" s="5">
        <f>SUM('Amortization Schedule'!E48:E49)</f>
        <v>19002219.316060815</v>
      </c>
      <c r="W34" s="5">
        <f>SUM('Amortization Schedule'!E50:E51)</f>
        <v>17628574.577166241</v>
      </c>
      <c r="X34" s="5">
        <f>SUM('Amortization Schedule'!E52:E53)</f>
        <v>16185389.073365131</v>
      </c>
      <c r="Y34" s="5">
        <f>SUM('Amortization Schedule'!E54:E55)</f>
        <v>14669142.303434089</v>
      </c>
      <c r="Z34" s="5">
        <f>SUM('Amortization Schedule'!E56:E57)</f>
        <v>13076135.540775288</v>
      </c>
      <c r="AA34" s="5">
        <f>SUM('Amortization Schedule'!E58:E59)</f>
        <v>11402482.810756885</v>
      </c>
      <c r="AB34" s="5">
        <f>SUM('Amortization Schedule'!E60:E61)</f>
        <v>9644101.4112812988</v>
      </c>
      <c r="AC34" s="5">
        <f>SUM('Amortization Schedule'!E62:E63)</f>
        <v>7796701.9534572624</v>
      </c>
      <c r="AD34" s="5">
        <f>SUM('Amortization Schedule'!E64:E65)</f>
        <v>5855777.8980808854</v>
      </c>
      <c r="AE34" s="5">
        <f>SUM('Amortization Schedule'!E66:E67)</f>
        <v>3816594.5624010786</v>
      </c>
      <c r="AF34" s="5">
        <f>SUM('Amortization Schedule'!E68:E69)</f>
        <v>1674177.5703524817</v>
      </c>
      <c r="AG34" s="5">
        <v>0</v>
      </c>
      <c r="AH34" s="5">
        <v>0</v>
      </c>
      <c r="AI34" s="5">
        <v>0</v>
      </c>
      <c r="AJ34" s="5">
        <f t="shared" si="17"/>
        <v>671078276.60453403</v>
      </c>
      <c r="AK34" s="4">
        <f t="shared" ref="AK34:AK35" si="18">AJ34-AJ21</f>
        <v>145802556.60453403</v>
      </c>
      <c r="AL34" s="4"/>
      <c r="AM34" s="4"/>
      <c r="AN34" t="s">
        <v>111</v>
      </c>
      <c r="AO34" s="8">
        <f t="shared" ref="AO34:AO35" si="19">AJ34/1000000</f>
        <v>671.07827660453404</v>
      </c>
      <c r="AP34" s="8">
        <f t="shared" ref="AP34:AP35" si="20">AJ21/1000000</f>
        <v>525.27571999999998</v>
      </c>
      <c r="AQ34" s="8">
        <f t="shared" ref="AQ34:AQ37" si="21">AO34-AP34</f>
        <v>145.80255660453406</v>
      </c>
      <c r="AR34" s="4"/>
      <c r="AS34" s="4"/>
      <c r="AT34" s="4"/>
      <c r="AU34" s="4"/>
    </row>
    <row r="35" spans="1:47" x14ac:dyDescent="0.35">
      <c r="B35" t="s">
        <v>14</v>
      </c>
      <c r="C35" s="6">
        <f>C33/(1-$C$8)*$C$8</f>
        <v>4336528.003192761</v>
      </c>
      <c r="D35" s="6">
        <f t="shared" ref="D35:AF35" si="22">D33/(1-$C$8)*$C$8</f>
        <v>4556064.7333544036</v>
      </c>
      <c r="E35" s="6">
        <f t="shared" si="22"/>
        <v>4786715.510480511</v>
      </c>
      <c r="F35" s="6">
        <f t="shared" si="22"/>
        <v>5029042.9831986008</v>
      </c>
      <c r="G35" s="6">
        <f t="shared" si="22"/>
        <v>5283638.2842229707</v>
      </c>
      <c r="H35" s="6">
        <f t="shared" si="22"/>
        <v>5551122.47236179</v>
      </c>
      <c r="I35" s="6">
        <f t="shared" si="22"/>
        <v>5832148.0475250771</v>
      </c>
      <c r="J35" s="6">
        <f t="shared" si="22"/>
        <v>6127400.5424310751</v>
      </c>
      <c r="K35" s="6">
        <f t="shared" si="22"/>
        <v>6437600.1948916111</v>
      </c>
      <c r="L35" s="6">
        <f t="shared" si="22"/>
        <v>6763503.7047580509</v>
      </c>
      <c r="M35" s="6">
        <f t="shared" si="22"/>
        <v>7105906.0798113951</v>
      </c>
      <c r="N35" s="6">
        <f t="shared" si="22"/>
        <v>7465642.5751018487</v>
      </c>
      <c r="O35" s="6">
        <f t="shared" si="22"/>
        <v>7843590.7304663621</v>
      </c>
      <c r="P35" s="6">
        <f t="shared" si="22"/>
        <v>8240672.5111962454</v>
      </c>
      <c r="Q35" s="6">
        <f t="shared" si="22"/>
        <v>8657856.5570755396</v>
      </c>
      <c r="R35" s="6">
        <f t="shared" si="22"/>
        <v>9096160.5452774856</v>
      </c>
      <c r="S35" s="6">
        <f t="shared" si="22"/>
        <v>9556653.6728821788</v>
      </c>
      <c r="T35" s="6">
        <f t="shared" si="22"/>
        <v>10040459.265071837</v>
      </c>
      <c r="U35" s="6">
        <f t="shared" si="22"/>
        <v>10548757.515366083</v>
      </c>
      <c r="V35" s="6">
        <f t="shared" si="22"/>
        <v>11082788.364581518</v>
      </c>
      <c r="W35" s="6">
        <f t="shared" si="22"/>
        <v>11643854.525538411</v>
      </c>
      <c r="X35" s="6">
        <f t="shared" si="22"/>
        <v>12233324.660893818</v>
      </c>
      <c r="Y35" s="6">
        <f t="shared" si="22"/>
        <v>12852636.721851584</v>
      </c>
      <c r="Z35" s="6">
        <f t="shared" si="22"/>
        <v>13503301.455895308</v>
      </c>
      <c r="AA35" s="6">
        <f t="shared" si="22"/>
        <v>14186906.092100007</v>
      </c>
      <c r="AB35" s="6">
        <f t="shared" si="22"/>
        <v>14905118.213012567</v>
      </c>
      <c r="AC35" s="6">
        <f t="shared" si="22"/>
        <v>15659689.822546322</v>
      </c>
      <c r="AD35" s="6">
        <f t="shared" si="22"/>
        <v>16452461.619812731</v>
      </c>
      <c r="AE35" s="6">
        <f t="shared" si="22"/>
        <v>17285367.489315752</v>
      </c>
      <c r="AF35" s="6">
        <f t="shared" si="22"/>
        <v>18160439.218462203</v>
      </c>
      <c r="AG35" s="6">
        <v>0</v>
      </c>
      <c r="AH35" s="6">
        <v>0</v>
      </c>
      <c r="AI35" s="6">
        <v>0</v>
      </c>
      <c r="AJ35" s="12">
        <f t="shared" si="17"/>
        <v>291225352.11267608</v>
      </c>
      <c r="AK35" s="4">
        <f t="shared" si="18"/>
        <v>-117204439.4366197</v>
      </c>
      <c r="AL35" s="4"/>
      <c r="AM35" s="4"/>
      <c r="AN35" t="s">
        <v>14</v>
      </c>
      <c r="AO35" s="8">
        <f t="shared" si="19"/>
        <v>291.22535211267609</v>
      </c>
      <c r="AP35" s="8">
        <f t="shared" si="20"/>
        <v>408.42979154929577</v>
      </c>
      <c r="AQ35" s="8">
        <f t="shared" si="21"/>
        <v>-117.20443943661968</v>
      </c>
      <c r="AR35" s="4"/>
      <c r="AS35" s="4"/>
      <c r="AT35" s="4"/>
      <c r="AU35" s="4"/>
    </row>
    <row r="36" spans="1:47" x14ac:dyDescent="0.35">
      <c r="B36" t="s">
        <v>11</v>
      </c>
      <c r="C36" s="5">
        <f>SUM(C33:C35)</f>
        <v>50472470.55667717</v>
      </c>
      <c r="D36" s="5">
        <f t="shared" ref="D36:AI36" si="23">SUM(D33:D35)</f>
        <v>50692007.286838837</v>
      </c>
      <c r="E36" s="5">
        <f t="shared" si="23"/>
        <v>50922658.063965037</v>
      </c>
      <c r="F36" s="5">
        <f t="shared" si="23"/>
        <v>51164985.536683165</v>
      </c>
      <c r="G36" s="5">
        <f t="shared" si="23"/>
        <v>51419580.837707393</v>
      </c>
      <c r="H36" s="5">
        <f t="shared" si="23"/>
        <v>51687065.025846288</v>
      </c>
      <c r="I36" s="5">
        <f t="shared" si="23"/>
        <v>51968090.601009503</v>
      </c>
      <c r="J36" s="5">
        <f t="shared" si="23"/>
        <v>52263343.095915601</v>
      </c>
      <c r="K36" s="5">
        <f t="shared" si="23"/>
        <v>52573542.748376049</v>
      </c>
      <c r="L36" s="5">
        <f t="shared" si="23"/>
        <v>52899446.258242615</v>
      </c>
      <c r="M36" s="5">
        <f t="shared" si="23"/>
        <v>53241848.633295879</v>
      </c>
      <c r="N36" s="5">
        <f t="shared" si="23"/>
        <v>53601585.128586337</v>
      </c>
      <c r="O36" s="5">
        <f t="shared" si="23"/>
        <v>53979533.283950821</v>
      </c>
      <c r="P36" s="5">
        <f t="shared" si="23"/>
        <v>54376615.064680755</v>
      </c>
      <c r="Q36" s="5">
        <f t="shared" si="23"/>
        <v>54793799.110560007</v>
      </c>
      <c r="R36" s="5">
        <f t="shared" si="23"/>
        <v>55232103.098761946</v>
      </c>
      <c r="S36" s="5">
        <f t="shared" si="23"/>
        <v>55692596.226366691</v>
      </c>
      <c r="T36" s="5">
        <f t="shared" si="23"/>
        <v>56176401.818556339</v>
      </c>
      <c r="U36" s="5">
        <f t="shared" si="23"/>
        <v>56684700.068850555</v>
      </c>
      <c r="V36" s="5">
        <f t="shared" si="23"/>
        <v>57218730.918066047</v>
      </c>
      <c r="W36" s="5">
        <f t="shared" si="23"/>
        <v>57779797.07902284</v>
      </c>
      <c r="X36" s="5">
        <f t="shared" si="23"/>
        <v>58369267.214378297</v>
      </c>
      <c r="Y36" s="5">
        <f t="shared" si="23"/>
        <v>58988579.275336102</v>
      </c>
      <c r="Z36" s="5">
        <f t="shared" si="23"/>
        <v>59639244.009379789</v>
      </c>
      <c r="AA36" s="5">
        <f t="shared" si="23"/>
        <v>60322848.645584501</v>
      </c>
      <c r="AB36" s="5">
        <f t="shared" si="23"/>
        <v>61041060.766497053</v>
      </c>
      <c r="AC36" s="5">
        <f t="shared" si="23"/>
        <v>61795632.376030788</v>
      </c>
      <c r="AD36" s="5">
        <f t="shared" si="23"/>
        <v>62588404.173297197</v>
      </c>
      <c r="AE36" s="5">
        <f t="shared" si="23"/>
        <v>63421310.042800233</v>
      </c>
      <c r="AF36" s="5">
        <f t="shared" si="23"/>
        <v>64296381.771946281</v>
      </c>
      <c r="AG36" s="5">
        <f t="shared" si="23"/>
        <v>0</v>
      </c>
      <c r="AH36" s="5">
        <f t="shared" si="23"/>
        <v>0</v>
      </c>
      <c r="AI36" s="5">
        <f t="shared" si="23"/>
        <v>0</v>
      </c>
      <c r="AJ36" s="5">
        <f t="shared" si="17"/>
        <v>1675303628.7172098</v>
      </c>
      <c r="AL36" s="4"/>
      <c r="AM36" s="4"/>
      <c r="AN36" s="34" t="s">
        <v>11</v>
      </c>
      <c r="AO36" s="37">
        <f>SUM(AO33:AO35)</f>
        <v>1675.3036287172101</v>
      </c>
      <c r="AP36" s="37">
        <f>SUM(AP33:AP35)</f>
        <v>1646.7055115492958</v>
      </c>
      <c r="AQ36" s="37">
        <f t="shared" si="21"/>
        <v>28.598117167914324</v>
      </c>
      <c r="AR36" s="4"/>
      <c r="AS36" s="4"/>
      <c r="AT36" s="4"/>
      <c r="AU36" s="4"/>
    </row>
    <row r="37" spans="1:47" x14ac:dyDescent="0.35">
      <c r="B37" t="s">
        <v>110</v>
      </c>
      <c r="C37" s="5">
        <f t="shared" ref="C37:AI37" si="24">C36/C$43</f>
        <v>44424406.960492194</v>
      </c>
      <c r="D37" s="5">
        <f t="shared" si="24"/>
        <v>41859120.773857318</v>
      </c>
      <c r="E37" s="5">
        <f t="shared" si="24"/>
        <v>39449837.267821342</v>
      </c>
      <c r="F37" s="5">
        <f t="shared" si="24"/>
        <v>37186948.698958896</v>
      </c>
      <c r="G37" s="5">
        <f t="shared" si="24"/>
        <v>35061440.795662828</v>
      </c>
      <c r="H37" s="5">
        <f t="shared" si="24"/>
        <v>33064856.073987257</v>
      </c>
      <c r="I37" s="5">
        <f t="shared" si="24"/>
        <v>31189259.421402827</v>
      </c>
      <c r="J37" s="5">
        <f t="shared" si="24"/>
        <v>29427205.808254246</v>
      </c>
      <c r="K37" s="5">
        <f t="shared" si="24"/>
        <v>27771709.995370381</v>
      </c>
      <c r="L37" s="5">
        <f t="shared" si="24"/>
        <v>26216218.114419464</v>
      </c>
      <c r="M37" s="5">
        <f t="shared" si="24"/>
        <v>24754581.005222701</v>
      </c>
      <c r="N37" s="5">
        <f t="shared" si="24"/>
        <v>23381029.201407015</v>
      </c>
      <c r="O37" s="5">
        <f t="shared" si="24"/>
        <v>22090149.462484781</v>
      </c>
      <c r="P37" s="5">
        <f t="shared" si="24"/>
        <v>20876862.756755933</v>
      </c>
      <c r="Q37" s="5">
        <f t="shared" si="24"/>
        <v>19736403.605333947</v>
      </c>
      <c r="R37" s="5">
        <f t="shared" si="24"/>
        <v>18664300.703146048</v>
      </c>
      <c r="S37" s="5">
        <f t="shared" si="24"/>
        <v>17656358.737957992</v>
      </c>
      <c r="T37" s="5">
        <f t="shared" si="24"/>
        <v>16708641.333356859</v>
      </c>
      <c r="U37" s="5">
        <f t="shared" si="24"/>
        <v>15817455.046203701</v>
      </c>
      <c r="V37" s="5">
        <f t="shared" si="24"/>
        <v>14979334.3533636</v>
      </c>
      <c r="W37" s="5">
        <f t="shared" si="24"/>
        <v>14191027.566551903</v>
      </c>
      <c r="X37" s="5">
        <f t="shared" si="24"/>
        <v>13449483.617916966</v>
      </c>
      <c r="Y37" s="5">
        <f t="shared" si="24"/>
        <v>12751839.662525687</v>
      </c>
      <c r="Z37" s="5">
        <f t="shared" si="24"/>
        <v>12095409.44724872</v>
      </c>
      <c r="AA37" s="5">
        <f t="shared" si="24"/>
        <v>11477672.39866267</v>
      </c>
      <c r="AB37" s="5">
        <f t="shared" si="24"/>
        <v>10896263.385516824</v>
      </c>
      <c r="AC37" s="5">
        <f t="shared" si="24"/>
        <v>10348963.114060506</v>
      </c>
      <c r="AD37" s="5">
        <f t="shared" si="24"/>
        <v>9833689.117104901</v>
      </c>
      <c r="AE37" s="5">
        <f t="shared" si="24"/>
        <v>9348487.3001125809</v>
      </c>
      <c r="AF37" s="5">
        <f t="shared" si="24"/>
        <v>8891524.0098771676</v>
      </c>
      <c r="AG37" s="5">
        <f t="shared" si="24"/>
        <v>0</v>
      </c>
      <c r="AH37" s="5">
        <f t="shared" si="24"/>
        <v>0</v>
      </c>
      <c r="AI37" s="5">
        <f t="shared" si="24"/>
        <v>0</v>
      </c>
      <c r="AJ37" s="5">
        <f t="shared" si="17"/>
        <v>653600479.73503733</v>
      </c>
      <c r="AN37" s="34" t="s">
        <v>109</v>
      </c>
      <c r="AO37" s="37">
        <f>AJ37/1000000</f>
        <v>653.60047973503731</v>
      </c>
      <c r="AP37" s="37">
        <f>AJ24/1000000</f>
        <v>867.97400850932956</v>
      </c>
      <c r="AQ37" s="37">
        <f t="shared" si="21"/>
        <v>-214.37352877429225</v>
      </c>
    </row>
    <row r="38" spans="1:47" x14ac:dyDescent="0.35">
      <c r="B38" t="s">
        <v>15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11">
        <v>0</v>
      </c>
      <c r="AF38" s="4">
        <v>0</v>
      </c>
      <c r="AG38" s="4">
        <v>0</v>
      </c>
      <c r="AH38" s="4">
        <v>0</v>
      </c>
      <c r="AI38" s="4">
        <v>0</v>
      </c>
      <c r="AJ38" s="5">
        <f>SUM(C38:AI38)</f>
        <v>0</v>
      </c>
      <c r="AK38" s="4"/>
      <c r="AL38" s="4"/>
      <c r="AM38" s="4"/>
      <c r="AN38" s="4"/>
      <c r="AO38" s="8"/>
      <c r="AP38" s="8"/>
      <c r="AQ38" s="8"/>
      <c r="AR38" s="4"/>
    </row>
    <row r="39" spans="1:47" x14ac:dyDescent="0.3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47" x14ac:dyDescent="0.35">
      <c r="A40" s="17" t="s">
        <v>19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</row>
    <row r="41" spans="1:47" x14ac:dyDescent="0.35">
      <c r="B41" s="1" t="s">
        <v>6</v>
      </c>
      <c r="C41" s="3">
        <v>1</v>
      </c>
      <c r="D41" s="3">
        <v>2</v>
      </c>
      <c r="E41" s="3">
        <v>3</v>
      </c>
      <c r="F41" s="3">
        <v>4</v>
      </c>
      <c r="G41" s="3">
        <v>5</v>
      </c>
      <c r="H41" s="3">
        <v>6</v>
      </c>
      <c r="I41" s="3">
        <v>7</v>
      </c>
      <c r="J41" s="3">
        <v>8</v>
      </c>
      <c r="K41" s="3">
        <v>9</v>
      </c>
      <c r="L41" s="3">
        <v>10</v>
      </c>
      <c r="M41" s="3">
        <v>11</v>
      </c>
      <c r="N41" s="3">
        <v>12</v>
      </c>
      <c r="O41" s="3">
        <v>13</v>
      </c>
      <c r="P41" s="3">
        <v>14</v>
      </c>
      <c r="Q41" s="3">
        <v>15</v>
      </c>
      <c r="R41" s="3">
        <v>16</v>
      </c>
      <c r="S41" s="3">
        <v>17</v>
      </c>
      <c r="T41" s="3">
        <v>18</v>
      </c>
      <c r="U41" s="3">
        <v>19</v>
      </c>
      <c r="V41" s="3">
        <v>20</v>
      </c>
      <c r="W41" s="3">
        <v>21</v>
      </c>
      <c r="X41" s="3">
        <v>22</v>
      </c>
      <c r="Y41" s="3">
        <v>23</v>
      </c>
      <c r="Z41" s="3">
        <v>24</v>
      </c>
      <c r="AA41" s="3">
        <v>25</v>
      </c>
      <c r="AB41" s="3">
        <v>26</v>
      </c>
      <c r="AC41" s="3">
        <v>27</v>
      </c>
      <c r="AD41" s="3">
        <v>28</v>
      </c>
      <c r="AE41" s="3">
        <v>29</v>
      </c>
      <c r="AF41" s="3">
        <v>30</v>
      </c>
      <c r="AG41" s="3">
        <v>30</v>
      </c>
      <c r="AH41" s="3">
        <v>30</v>
      </c>
      <c r="AI41" s="3">
        <v>30</v>
      </c>
      <c r="AJ41" s="3" t="s">
        <v>7</v>
      </c>
    </row>
    <row r="42" spans="1:47" x14ac:dyDescent="0.35">
      <c r="A42" s="1"/>
      <c r="B42" t="s">
        <v>20</v>
      </c>
      <c r="C42" s="4">
        <f>C23-C36</f>
        <v>43391094.654590435</v>
      </c>
      <c r="D42" s="4">
        <f t="shared" ref="D42:AI42" si="25">D23-D36</f>
        <v>41027485.530062579</v>
      </c>
      <c r="E42" s="4">
        <f t="shared" si="25"/>
        <v>47395231.858570173</v>
      </c>
      <c r="F42" s="4">
        <f t="shared" si="25"/>
        <v>44493770.991485842</v>
      </c>
      <c r="G42" s="4">
        <f t="shared" si="25"/>
        <v>41580042.296095423</v>
      </c>
      <c r="H42" s="4">
        <f t="shared" si="25"/>
        <v>38653424.713590339</v>
      </c>
      <c r="I42" s="4">
        <f t="shared" si="25"/>
        <v>35713265.744060919</v>
      </c>
      <c r="J42" s="4">
        <f t="shared" si="25"/>
        <v>32758879.854788616</v>
      </c>
      <c r="K42" s="4">
        <f t="shared" si="25"/>
        <v>29789546.807961978</v>
      </c>
      <c r="L42" s="4">
        <f t="shared" si="25"/>
        <v>26804509.903729223</v>
      </c>
      <c r="M42" s="4">
        <f t="shared" si="25"/>
        <v>23802974.134309754</v>
      </c>
      <c r="N42" s="4">
        <f t="shared" si="25"/>
        <v>20784104.244653091</v>
      </c>
      <c r="O42" s="4">
        <f t="shared" si="25"/>
        <v>17747022.694922417</v>
      </c>
      <c r="P42" s="4">
        <f t="shared" si="25"/>
        <v>14690807.519826293</v>
      </c>
      <c r="Q42" s="4">
        <f t="shared" si="25"/>
        <v>11614490.079580836</v>
      </c>
      <c r="R42" s="4">
        <f t="shared" si="25"/>
        <v>8517052.6970127001</v>
      </c>
      <c r="S42" s="4">
        <f t="shared" si="25"/>
        <v>5397426.1750417575</v>
      </c>
      <c r="T42" s="4">
        <f t="shared" si="25"/>
        <v>2254487.188485913</v>
      </c>
      <c r="U42" s="4">
        <f t="shared" si="25"/>
        <v>-912944.45617450029</v>
      </c>
      <c r="V42" s="4">
        <f t="shared" si="25"/>
        <v>-4106108.6997561902</v>
      </c>
      <c r="W42" s="4">
        <f t="shared" si="25"/>
        <v>-7326308.25507918</v>
      </c>
      <c r="X42" s="4">
        <f t="shared" si="25"/>
        <v>-10574911.784800828</v>
      </c>
      <c r="Y42" s="4">
        <f t="shared" si="25"/>
        <v>-58988579.275336102</v>
      </c>
      <c r="Z42" s="4">
        <f t="shared" si="25"/>
        <v>-59639244.009379789</v>
      </c>
      <c r="AA42" s="4">
        <f t="shared" si="25"/>
        <v>-60322848.645584501</v>
      </c>
      <c r="AB42" s="4">
        <f t="shared" si="25"/>
        <v>-61041060.766497053</v>
      </c>
      <c r="AC42" s="4">
        <f t="shared" si="25"/>
        <v>-61795632.376030788</v>
      </c>
      <c r="AD42" s="4">
        <f t="shared" si="25"/>
        <v>-62588404.173297197</v>
      </c>
      <c r="AE42" s="4">
        <f t="shared" si="25"/>
        <v>-63421310.042800233</v>
      </c>
      <c r="AF42" s="4">
        <f t="shared" si="25"/>
        <v>-64296381.771946281</v>
      </c>
      <c r="AG42" s="4">
        <f t="shared" si="25"/>
        <v>0</v>
      </c>
      <c r="AH42" s="4">
        <f t="shared" si="25"/>
        <v>0</v>
      </c>
      <c r="AI42" s="4">
        <f t="shared" si="25"/>
        <v>0</v>
      </c>
      <c r="AJ42" s="4">
        <f>SUM(C42:AF42)</f>
        <v>-28598117.167914316</v>
      </c>
      <c r="AK42" s="4"/>
      <c r="AL42" s="4"/>
      <c r="AM42" s="4"/>
      <c r="AN42" s="4"/>
      <c r="AO42" s="8"/>
      <c r="AP42" s="8"/>
      <c r="AQ42" s="8"/>
      <c r="AR42" s="4"/>
      <c r="AS42" s="4"/>
      <c r="AT42" s="4"/>
      <c r="AU42" s="4"/>
    </row>
    <row r="43" spans="1:47" x14ac:dyDescent="0.35">
      <c r="A43" s="1"/>
      <c r="B43" t="s">
        <v>100</v>
      </c>
      <c r="C43" s="33">
        <f>1.0659*1.0659</f>
        <v>1.1361428100000002</v>
      </c>
      <c r="D43" s="33">
        <f>1.0659*C43</f>
        <v>1.2110146211790003</v>
      </c>
      <c r="E43" s="33">
        <f t="shared" ref="E43:AI43" si="26">1.0659*D43</f>
        <v>1.2908204847146965</v>
      </c>
      <c r="F43" s="33">
        <f t="shared" si="26"/>
        <v>1.3758855546573951</v>
      </c>
      <c r="G43" s="33">
        <f t="shared" si="26"/>
        <v>1.4665564127093176</v>
      </c>
      <c r="H43" s="33">
        <f t="shared" si="26"/>
        <v>1.5632024803068618</v>
      </c>
      <c r="I43" s="33">
        <f t="shared" si="26"/>
        <v>1.6662175237590842</v>
      </c>
      <c r="J43" s="33">
        <f t="shared" si="26"/>
        <v>1.7760212585748079</v>
      </c>
      <c r="K43" s="33">
        <f t="shared" si="26"/>
        <v>1.8930610595148878</v>
      </c>
      <c r="L43" s="33">
        <f t="shared" si="26"/>
        <v>2.0178137833369192</v>
      </c>
      <c r="M43" s="33">
        <f t="shared" si="26"/>
        <v>2.1507877116588223</v>
      </c>
      <c r="N43" s="33">
        <f t="shared" si="26"/>
        <v>2.2925246218571389</v>
      </c>
      <c r="O43" s="33">
        <f t="shared" si="26"/>
        <v>2.4436019944375245</v>
      </c>
      <c r="P43" s="33">
        <f t="shared" si="26"/>
        <v>2.6046353658709576</v>
      </c>
      <c r="Q43" s="33">
        <f t="shared" si="26"/>
        <v>2.7762808364818539</v>
      </c>
      <c r="R43" s="33">
        <f t="shared" si="26"/>
        <v>2.9592377436060082</v>
      </c>
      <c r="S43" s="33">
        <f t="shared" si="26"/>
        <v>3.1542515109096443</v>
      </c>
      <c r="T43" s="33">
        <f t="shared" si="26"/>
        <v>3.3621166854785902</v>
      </c>
      <c r="U43" s="33">
        <f t="shared" si="26"/>
        <v>3.5836801750516294</v>
      </c>
      <c r="V43" s="33">
        <f t="shared" si="26"/>
        <v>3.8198446985875321</v>
      </c>
      <c r="W43" s="33">
        <f t="shared" si="26"/>
        <v>4.0715724642244506</v>
      </c>
      <c r="X43" s="33">
        <f t="shared" si="26"/>
        <v>4.3398890896168423</v>
      </c>
      <c r="Y43" s="33">
        <f t="shared" si="26"/>
        <v>4.6258877806225929</v>
      </c>
      <c r="Z43" s="33">
        <f t="shared" si="26"/>
        <v>4.9307337853656223</v>
      </c>
      <c r="AA43" s="33">
        <f t="shared" si="26"/>
        <v>5.2556691418212171</v>
      </c>
      <c r="AB43" s="33">
        <f t="shared" si="26"/>
        <v>5.6020177382672358</v>
      </c>
      <c r="AC43" s="33">
        <f t="shared" si="26"/>
        <v>5.9711907072190469</v>
      </c>
      <c r="AD43" s="33">
        <f t="shared" si="26"/>
        <v>6.3646921748247829</v>
      </c>
      <c r="AE43" s="33">
        <f t="shared" si="26"/>
        <v>6.7841253891457365</v>
      </c>
      <c r="AF43" s="33">
        <f t="shared" si="26"/>
        <v>7.2311992522904411</v>
      </c>
      <c r="AG43" s="33">
        <f t="shared" si="26"/>
        <v>7.7077352830163814</v>
      </c>
      <c r="AH43" s="33">
        <f t="shared" si="26"/>
        <v>8.215675038167161</v>
      </c>
      <c r="AI43" s="33">
        <f t="shared" si="26"/>
        <v>8.7570880231823782</v>
      </c>
      <c r="AJ43" s="33">
        <f>1.0659*AF43</f>
        <v>7.7077352830163814</v>
      </c>
      <c r="AK43" s="4"/>
      <c r="AL43" s="4"/>
      <c r="AM43" s="4"/>
      <c r="AN43" s="4"/>
      <c r="AO43" s="8"/>
      <c r="AP43" s="8"/>
      <c r="AQ43" s="8"/>
      <c r="AR43" s="4"/>
      <c r="AS43" s="4"/>
      <c r="AT43" s="4"/>
      <c r="AU43" s="4"/>
    </row>
    <row r="44" spans="1:47" x14ac:dyDescent="0.35">
      <c r="A44" s="1"/>
      <c r="B44" t="s">
        <v>98</v>
      </c>
      <c r="C44" s="2">
        <f>+C42/C43</f>
        <v>38191584.959808379</v>
      </c>
      <c r="D44" s="2">
        <f t="shared" ref="D44:AJ44" si="27">+D42/D43</f>
        <v>33878604.611825161</v>
      </c>
      <c r="E44" s="2">
        <f t="shared" si="27"/>
        <v>36717136.441358618</v>
      </c>
      <c r="F44" s="2">
        <f t="shared" si="27"/>
        <v>32338279.03845178</v>
      </c>
      <c r="G44" s="2">
        <f t="shared" si="27"/>
        <v>28352160.159513004</v>
      </c>
      <c r="H44" s="2">
        <f t="shared" si="27"/>
        <v>24727074.835502144</v>
      </c>
      <c r="I44" s="2">
        <f t="shared" si="27"/>
        <v>21433735.532615036</v>
      </c>
      <c r="J44" s="2">
        <f t="shared" si="27"/>
        <v>18445094.447279543</v>
      </c>
      <c r="K44" s="2">
        <f t="shared" si="27"/>
        <v>15736178.533827001</v>
      </c>
      <c r="L44" s="2">
        <f t="shared" si="27"/>
        <v>13283936.369689081</v>
      </c>
      <c r="M44" s="2">
        <f t="shared" si="27"/>
        <v>11067096.024996074</v>
      </c>
      <c r="N44" s="2">
        <f t="shared" si="27"/>
        <v>9066033.1612125542</v>
      </c>
      <c r="O44" s="2">
        <f t="shared" si="27"/>
        <v>7262648.6372661022</v>
      </c>
      <c r="P44" s="2">
        <f t="shared" si="27"/>
        <v>5640254.9517382719</v>
      </c>
      <c r="Q44" s="2">
        <f t="shared" si="27"/>
        <v>4183470.8963733288</v>
      </c>
      <c r="R44" s="2">
        <f t="shared" si="27"/>
        <v>2878123.8396324865</v>
      </c>
      <c r="S44" s="2">
        <f t="shared" si="27"/>
        <v>1711159.0995117608</v>
      </c>
      <c r="T44" s="2">
        <f t="shared" si="27"/>
        <v>670555.90254298132</v>
      </c>
      <c r="U44" s="2">
        <f t="shared" si="27"/>
        <v>-254750.53899343786</v>
      </c>
      <c r="V44" s="2">
        <f t="shared" si="27"/>
        <v>-1074941.2669249382</v>
      </c>
      <c r="W44" s="2">
        <f t="shared" si="27"/>
        <v>-1799380.5389571246</v>
      </c>
      <c r="X44" s="2">
        <f t="shared" si="27"/>
        <v>-2436677.8888661554</v>
      </c>
      <c r="Y44" s="2">
        <f t="shared" si="27"/>
        <v>-12751839.662525687</v>
      </c>
      <c r="Z44" s="2">
        <f t="shared" si="27"/>
        <v>-12095409.44724872</v>
      </c>
      <c r="AA44" s="2">
        <f t="shared" si="27"/>
        <v>-11477672.39866267</v>
      </c>
      <c r="AB44" s="2">
        <f t="shared" si="27"/>
        <v>-10896263.385516824</v>
      </c>
      <c r="AC44" s="2">
        <f t="shared" si="27"/>
        <v>-10348963.114060506</v>
      </c>
      <c r="AD44" s="2">
        <f t="shared" si="27"/>
        <v>-9833689.117104901</v>
      </c>
      <c r="AE44" s="2">
        <f t="shared" si="27"/>
        <v>-9348487.3001125809</v>
      </c>
      <c r="AF44" s="2">
        <f t="shared" si="27"/>
        <v>-8891524.0098771676</v>
      </c>
      <c r="AG44" s="2">
        <f t="shared" si="27"/>
        <v>0</v>
      </c>
      <c r="AH44" s="2">
        <f t="shared" si="27"/>
        <v>0</v>
      </c>
      <c r="AI44" s="2">
        <f t="shared" si="27"/>
        <v>0</v>
      </c>
      <c r="AJ44" s="2">
        <f t="shared" si="27"/>
        <v>-3710313.8753258525</v>
      </c>
      <c r="AK44" s="4"/>
      <c r="AL44" s="4"/>
      <c r="AM44" s="4"/>
      <c r="AN44" s="4"/>
      <c r="AO44" s="8"/>
      <c r="AP44" s="8"/>
      <c r="AQ44" s="8"/>
      <c r="AR44" s="4"/>
      <c r="AS44" s="4"/>
      <c r="AT44" s="4"/>
      <c r="AU44" s="4"/>
    </row>
    <row r="45" spans="1:47" x14ac:dyDescent="0.35">
      <c r="A45" s="1"/>
      <c r="B45" t="s">
        <v>21</v>
      </c>
      <c r="C45" s="2">
        <f t="shared" ref="C45:AI45" si="28">C25-C38</f>
        <v>25189200</v>
      </c>
      <c r="D45" s="2">
        <f t="shared" si="28"/>
        <v>24231600</v>
      </c>
      <c r="E45" s="2">
        <f t="shared" si="28"/>
        <v>23158980</v>
      </c>
      <c r="F45" s="2">
        <f t="shared" si="28"/>
        <v>21971340</v>
      </c>
      <c r="G45" s="2">
        <f t="shared" si="28"/>
        <v>20783700</v>
      </c>
      <c r="H45" s="2">
        <f t="shared" si="28"/>
        <v>19596060</v>
      </c>
      <c r="I45" s="2">
        <f t="shared" si="28"/>
        <v>18408420</v>
      </c>
      <c r="J45" s="2">
        <f t="shared" si="28"/>
        <v>17220780</v>
      </c>
      <c r="K45" s="2">
        <f t="shared" si="28"/>
        <v>16033140</v>
      </c>
      <c r="L45" s="2">
        <f t="shared" si="28"/>
        <v>14845500</v>
      </c>
      <c r="M45" s="2">
        <f t="shared" si="28"/>
        <v>13657860</v>
      </c>
      <c r="N45" s="2">
        <f t="shared" si="28"/>
        <v>12470220</v>
      </c>
      <c r="O45" s="2">
        <f t="shared" si="28"/>
        <v>11282580</v>
      </c>
      <c r="P45" s="2">
        <f t="shared" si="28"/>
        <v>10094940</v>
      </c>
      <c r="Q45" s="2">
        <f t="shared" si="28"/>
        <v>8907300</v>
      </c>
      <c r="R45" s="2">
        <f t="shared" si="28"/>
        <v>7719660</v>
      </c>
      <c r="S45" s="2">
        <f t="shared" si="28"/>
        <v>6532020</v>
      </c>
      <c r="T45" s="2">
        <f t="shared" si="28"/>
        <v>5344380</v>
      </c>
      <c r="U45" s="2">
        <f t="shared" si="28"/>
        <v>4156740</v>
      </c>
      <c r="V45" s="2">
        <f t="shared" si="28"/>
        <v>2969100</v>
      </c>
      <c r="W45" s="2">
        <f t="shared" si="28"/>
        <v>1781460</v>
      </c>
      <c r="X45" s="2">
        <f t="shared" si="28"/>
        <v>593820</v>
      </c>
      <c r="Y45" s="2">
        <f t="shared" si="28"/>
        <v>0</v>
      </c>
      <c r="Z45" s="2">
        <f t="shared" si="28"/>
        <v>0</v>
      </c>
      <c r="AA45" s="2">
        <f t="shared" si="28"/>
        <v>0</v>
      </c>
      <c r="AB45" s="2">
        <f t="shared" si="28"/>
        <v>0</v>
      </c>
      <c r="AC45" s="2">
        <f t="shared" si="28"/>
        <v>0</v>
      </c>
      <c r="AD45" s="2">
        <f t="shared" si="28"/>
        <v>0</v>
      </c>
      <c r="AE45" s="2">
        <f t="shared" si="28"/>
        <v>0</v>
      </c>
      <c r="AF45" s="2">
        <f t="shared" si="28"/>
        <v>0</v>
      </c>
      <c r="AG45" s="2">
        <f t="shared" si="28"/>
        <v>0</v>
      </c>
      <c r="AH45" s="2">
        <f t="shared" si="28"/>
        <v>0</v>
      </c>
      <c r="AI45" s="2">
        <f t="shared" si="28"/>
        <v>0</v>
      </c>
      <c r="AJ45" s="2">
        <f>SUM(C45:AF45)</f>
        <v>286948800</v>
      </c>
      <c r="AK45" s="4"/>
      <c r="AL45" s="4"/>
      <c r="AM45" s="4"/>
      <c r="AN45" s="4"/>
      <c r="AO45" s="8"/>
      <c r="AP45" s="8"/>
      <c r="AQ45" s="8"/>
      <c r="AR45" s="4"/>
      <c r="AS45" s="4"/>
      <c r="AT45" s="4"/>
      <c r="AU45" s="4"/>
    </row>
    <row r="46" spans="1:47" ht="15" thickBot="1" x14ac:dyDescent="0.4"/>
    <row r="47" spans="1:47" ht="15" thickBot="1" x14ac:dyDescent="0.4">
      <c r="B47" s="13" t="s">
        <v>99</v>
      </c>
      <c r="C47" s="14">
        <f>SUM(C44:AI44)</f>
        <v>214373528.77429283</v>
      </c>
    </row>
    <row r="48" spans="1:47" x14ac:dyDescent="0.35">
      <c r="C48" s="4"/>
      <c r="D48" s="4"/>
      <c r="E48" s="4"/>
      <c r="F48" s="4"/>
      <c r="G48" s="4"/>
    </row>
    <row r="49" spans="1:5" ht="15" thickBot="1" x14ac:dyDescent="0.4">
      <c r="C49" s="19"/>
      <c r="D49" s="19" t="s">
        <v>113</v>
      </c>
    </row>
    <row r="50" spans="1:5" ht="15" thickBot="1" x14ac:dyDescent="0.4">
      <c r="A50" s="39" t="s">
        <v>101</v>
      </c>
      <c r="B50" s="13" t="s">
        <v>99</v>
      </c>
      <c r="C50" s="14">
        <v>227715074.58476388</v>
      </c>
      <c r="D50" s="14">
        <f>+C50-$C$52</f>
        <v>20912561.55332458</v>
      </c>
      <c r="E50" s="20"/>
    </row>
    <row r="51" spans="1:5" ht="15" thickBot="1" x14ac:dyDescent="0.4">
      <c r="A51" s="39" t="s">
        <v>102</v>
      </c>
      <c r="B51" s="13" t="s">
        <v>99</v>
      </c>
      <c r="C51" s="14">
        <v>214373528.77429283</v>
      </c>
      <c r="D51" s="14">
        <f>+C51-$C$52</f>
        <v>7571015.7428535223</v>
      </c>
    </row>
    <row r="52" spans="1:5" ht="15" thickBot="1" x14ac:dyDescent="0.4">
      <c r="A52" s="39" t="s">
        <v>112</v>
      </c>
      <c r="B52" s="13" t="s">
        <v>99</v>
      </c>
      <c r="C52" s="14">
        <v>206802513.0314393</v>
      </c>
      <c r="D52" s="14"/>
    </row>
    <row r="53" spans="1:5" x14ac:dyDescent="0.35">
      <c r="C53" s="20"/>
      <c r="D53" s="20"/>
      <c r="E53" s="20"/>
    </row>
    <row r="54" spans="1:5" x14ac:dyDescent="0.35">
      <c r="C54" s="19"/>
      <c r="D54" s="19"/>
      <c r="E54" s="19"/>
    </row>
  </sheetData>
  <pageMargins left="0.7" right="0.7" top="0.75" bottom="0.75" header="0.3" footer="0.3"/>
  <pageSetup paperSize="17" scale="61" fitToWidth="2" fitToHeight="0" orientation="landscape" r:id="rId1"/>
  <rowBreaks count="1" manualBreakCount="1">
    <brk id="52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CA0D5-CFCF-4142-9C28-A214927E4411}">
  <sheetPr>
    <pageSetUpPr fitToPage="1"/>
  </sheetPr>
  <dimension ref="A1:AU54"/>
  <sheetViews>
    <sheetView showGridLines="0" view="pageBreakPreview" topLeftCell="A19" zoomScale="60" zoomScaleNormal="70" workbookViewId="0">
      <selection activeCell="C43" sqref="C43"/>
    </sheetView>
  </sheetViews>
  <sheetFormatPr defaultRowHeight="14.5" outlineLevelCol="2" x14ac:dyDescent="0.35"/>
  <cols>
    <col min="1" max="1" width="16.26953125" bestFit="1" customWidth="1"/>
    <col min="2" max="2" width="75.1796875" bestFit="1" customWidth="1"/>
    <col min="3" max="3" width="19.453125" customWidth="1" outlineLevel="2"/>
    <col min="4" max="4" width="18.81640625" customWidth="1" outlineLevel="2"/>
    <col min="5" max="35" width="16" customWidth="1" outlineLevel="2"/>
    <col min="36" max="36" width="16" customWidth="1"/>
    <col min="37" max="37" width="13.81640625" bestFit="1" customWidth="1"/>
    <col min="38" max="39" width="11.81640625" customWidth="1"/>
    <col min="40" max="40" width="34" customWidth="1"/>
    <col min="41" max="42" width="14.7265625" style="35" bestFit="1" customWidth="1"/>
    <col min="43" max="43" width="13.81640625" style="35" bestFit="1" customWidth="1"/>
    <col min="44" max="44" width="13.26953125" customWidth="1"/>
  </cols>
  <sheetData>
    <row r="1" spans="1:44" x14ac:dyDescent="0.35">
      <c r="A1" s="1"/>
      <c r="E1" s="7"/>
      <c r="N1" s="7"/>
      <c r="W1" s="7"/>
    </row>
    <row r="3" spans="1:44" x14ac:dyDescent="0.35">
      <c r="A3" s="1" t="s">
        <v>0</v>
      </c>
    </row>
    <row r="4" spans="1:44" x14ac:dyDescent="0.35">
      <c r="B4" t="s">
        <v>103</v>
      </c>
      <c r="C4" s="9">
        <v>6.59E-2</v>
      </c>
    </row>
    <row r="5" spans="1:44" x14ac:dyDescent="0.35">
      <c r="B5" t="s">
        <v>1</v>
      </c>
      <c r="C5" s="9">
        <v>0.05</v>
      </c>
    </row>
    <row r="6" spans="1:44" x14ac:dyDescent="0.35">
      <c r="B6" t="s">
        <v>104</v>
      </c>
      <c r="C6" s="9">
        <v>0.09</v>
      </c>
    </row>
    <row r="7" spans="1:44" x14ac:dyDescent="0.35">
      <c r="B7" t="s">
        <v>114</v>
      </c>
      <c r="C7" s="9">
        <v>0.4</v>
      </c>
    </row>
    <row r="8" spans="1:44" x14ac:dyDescent="0.35">
      <c r="B8" t="s">
        <v>2</v>
      </c>
      <c r="C8" s="9">
        <v>0.28999999999999998</v>
      </c>
    </row>
    <row r="9" spans="1:44" x14ac:dyDescent="0.35">
      <c r="B9" t="s">
        <v>3</v>
      </c>
      <c r="C9" s="10">
        <v>713000000</v>
      </c>
    </row>
    <row r="10" spans="1:44" x14ac:dyDescent="0.35">
      <c r="B10" t="s">
        <v>4</v>
      </c>
      <c r="C10" s="10"/>
    </row>
    <row r="11" spans="1:44" x14ac:dyDescent="0.35">
      <c r="B11" t="s">
        <v>95</v>
      </c>
      <c r="C11" s="10">
        <v>10</v>
      </c>
    </row>
    <row r="12" spans="1:44" x14ac:dyDescent="0.35">
      <c r="C12" s="10"/>
      <c r="D12" s="2"/>
    </row>
    <row r="13" spans="1:44" x14ac:dyDescent="0.35">
      <c r="A13" s="17" t="s">
        <v>5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</row>
    <row r="14" spans="1:44" x14ac:dyDescent="0.35">
      <c r="B14" s="1" t="s">
        <v>6</v>
      </c>
      <c r="C14" s="3">
        <v>2028</v>
      </c>
      <c r="D14" s="3">
        <f>+C14+1</f>
        <v>2029</v>
      </c>
      <c r="E14" s="3">
        <f t="shared" ref="E14:AI14" si="0">+D14+1</f>
        <v>2030</v>
      </c>
      <c r="F14" s="3">
        <f t="shared" si="0"/>
        <v>2031</v>
      </c>
      <c r="G14" s="3">
        <f t="shared" si="0"/>
        <v>2032</v>
      </c>
      <c r="H14" s="3">
        <f t="shared" si="0"/>
        <v>2033</v>
      </c>
      <c r="I14" s="3">
        <f t="shared" si="0"/>
        <v>2034</v>
      </c>
      <c r="J14" s="3">
        <f t="shared" si="0"/>
        <v>2035</v>
      </c>
      <c r="K14" s="3">
        <f t="shared" si="0"/>
        <v>2036</v>
      </c>
      <c r="L14" s="3">
        <f t="shared" si="0"/>
        <v>2037</v>
      </c>
      <c r="M14" s="3">
        <f t="shared" si="0"/>
        <v>2038</v>
      </c>
      <c r="N14" s="3">
        <f t="shared" si="0"/>
        <v>2039</v>
      </c>
      <c r="O14" s="3">
        <f t="shared" si="0"/>
        <v>2040</v>
      </c>
      <c r="P14" s="3">
        <f t="shared" si="0"/>
        <v>2041</v>
      </c>
      <c r="Q14" s="3">
        <f t="shared" si="0"/>
        <v>2042</v>
      </c>
      <c r="R14" s="3">
        <f t="shared" si="0"/>
        <v>2043</v>
      </c>
      <c r="S14" s="3">
        <f t="shared" si="0"/>
        <v>2044</v>
      </c>
      <c r="T14" s="3">
        <f t="shared" si="0"/>
        <v>2045</v>
      </c>
      <c r="U14" s="3">
        <f t="shared" si="0"/>
        <v>2046</v>
      </c>
      <c r="V14" s="3">
        <f t="shared" si="0"/>
        <v>2047</v>
      </c>
      <c r="W14" s="3">
        <f t="shared" si="0"/>
        <v>2048</v>
      </c>
      <c r="X14" s="3">
        <f t="shared" si="0"/>
        <v>2049</v>
      </c>
      <c r="Y14" s="3">
        <f t="shared" si="0"/>
        <v>2050</v>
      </c>
      <c r="Z14" s="3">
        <f t="shared" si="0"/>
        <v>2051</v>
      </c>
      <c r="AA14" s="3">
        <f t="shared" si="0"/>
        <v>2052</v>
      </c>
      <c r="AB14" s="3">
        <f t="shared" si="0"/>
        <v>2053</v>
      </c>
      <c r="AC14" s="3">
        <f t="shared" si="0"/>
        <v>2054</v>
      </c>
      <c r="AD14" s="3">
        <f t="shared" si="0"/>
        <v>2055</v>
      </c>
      <c r="AE14" s="3">
        <f t="shared" si="0"/>
        <v>2056</v>
      </c>
      <c r="AF14" s="3">
        <f t="shared" si="0"/>
        <v>2057</v>
      </c>
      <c r="AG14" s="3">
        <f t="shared" si="0"/>
        <v>2058</v>
      </c>
      <c r="AH14" s="3">
        <f t="shared" si="0"/>
        <v>2059</v>
      </c>
      <c r="AI14" s="3">
        <f t="shared" si="0"/>
        <v>2060</v>
      </c>
      <c r="AJ14" s="3" t="s">
        <v>7</v>
      </c>
    </row>
    <row r="15" spans="1:44" x14ac:dyDescent="0.35">
      <c r="A15" s="1"/>
      <c r="B15" t="s">
        <v>8</v>
      </c>
      <c r="C15" s="4">
        <f>+C9</f>
        <v>713000000</v>
      </c>
      <c r="D15" s="4">
        <f>+C16</f>
        <v>686400000</v>
      </c>
      <c r="E15" s="4">
        <f>+D16</f>
        <v>659800000</v>
      </c>
      <c r="F15" s="4">
        <f t="shared" ref="F15:L15" si="1">+E16</f>
        <v>593820000</v>
      </c>
      <c r="G15" s="4">
        <f t="shared" si="1"/>
        <v>527840000</v>
      </c>
      <c r="H15" s="4">
        <f t="shared" si="1"/>
        <v>461860000</v>
      </c>
      <c r="I15" s="4">
        <f t="shared" si="1"/>
        <v>395880000</v>
      </c>
      <c r="J15" s="4">
        <f t="shared" si="1"/>
        <v>329900000</v>
      </c>
      <c r="K15" s="4">
        <f t="shared" si="1"/>
        <v>263920000</v>
      </c>
      <c r="L15" s="4">
        <f t="shared" si="1"/>
        <v>197940000</v>
      </c>
      <c r="M15" s="4">
        <f>+L16</f>
        <v>131960000</v>
      </c>
      <c r="N15" s="4">
        <f>+M16</f>
        <v>65980000</v>
      </c>
      <c r="O15" s="4">
        <f t="shared" ref="O15:U15" si="2">+N16</f>
        <v>0</v>
      </c>
      <c r="P15" s="4">
        <f t="shared" si="2"/>
        <v>0</v>
      </c>
      <c r="Q15" s="4">
        <f t="shared" si="2"/>
        <v>0</v>
      </c>
      <c r="R15" s="4">
        <f t="shared" si="2"/>
        <v>0</v>
      </c>
      <c r="S15" s="4">
        <f t="shared" si="2"/>
        <v>0</v>
      </c>
      <c r="T15" s="4">
        <f t="shared" si="2"/>
        <v>0</v>
      </c>
      <c r="U15" s="4">
        <f t="shared" si="2"/>
        <v>0</v>
      </c>
      <c r="V15" s="4">
        <f>+U16</f>
        <v>0</v>
      </c>
      <c r="W15" s="4">
        <f>+V16</f>
        <v>0</v>
      </c>
      <c r="X15" s="4">
        <f t="shared" ref="X15:AI15" si="3">+W16</f>
        <v>0</v>
      </c>
      <c r="Y15" s="4">
        <f t="shared" si="3"/>
        <v>0</v>
      </c>
      <c r="Z15" s="4">
        <f t="shared" si="3"/>
        <v>0</v>
      </c>
      <c r="AA15" s="4">
        <f t="shared" si="3"/>
        <v>0</v>
      </c>
      <c r="AB15" s="4">
        <f t="shared" si="3"/>
        <v>0</v>
      </c>
      <c r="AC15" s="4">
        <f t="shared" si="3"/>
        <v>0</v>
      </c>
      <c r="AD15" s="4">
        <f t="shared" si="3"/>
        <v>0</v>
      </c>
      <c r="AE15" s="4">
        <f t="shared" si="3"/>
        <v>0</v>
      </c>
      <c r="AF15" s="4">
        <f t="shared" si="3"/>
        <v>0</v>
      </c>
      <c r="AG15" s="4">
        <f t="shared" si="3"/>
        <v>0</v>
      </c>
      <c r="AH15" s="4">
        <f t="shared" si="3"/>
        <v>0</v>
      </c>
      <c r="AI15" s="4">
        <f t="shared" si="3"/>
        <v>0</v>
      </c>
      <c r="AK15" s="4"/>
      <c r="AL15" s="4"/>
      <c r="AM15" s="4"/>
      <c r="AN15" s="4"/>
      <c r="AO15" s="8"/>
      <c r="AP15" s="8"/>
      <c r="AQ15" s="8"/>
      <c r="AR15" s="4"/>
    </row>
    <row r="16" spans="1:44" x14ac:dyDescent="0.35">
      <c r="A16" s="1"/>
      <c r="B16" t="s">
        <v>9</v>
      </c>
      <c r="C16" s="4">
        <f>+C15-C$17</f>
        <v>686400000</v>
      </c>
      <c r="D16" s="4">
        <f t="shared" ref="D16:AI16" si="4">+D15-D$17</f>
        <v>659800000</v>
      </c>
      <c r="E16" s="4">
        <f t="shared" si="4"/>
        <v>593820000</v>
      </c>
      <c r="F16" s="4">
        <f t="shared" si="4"/>
        <v>527840000</v>
      </c>
      <c r="G16" s="4">
        <f t="shared" si="4"/>
        <v>461860000</v>
      </c>
      <c r="H16" s="4">
        <f t="shared" si="4"/>
        <v>395880000</v>
      </c>
      <c r="I16" s="4">
        <f t="shared" si="4"/>
        <v>329900000</v>
      </c>
      <c r="J16" s="4">
        <f t="shared" si="4"/>
        <v>263920000</v>
      </c>
      <c r="K16" s="4">
        <f t="shared" si="4"/>
        <v>197940000</v>
      </c>
      <c r="L16" s="4">
        <f t="shared" si="4"/>
        <v>131960000</v>
      </c>
      <c r="M16" s="4">
        <f t="shared" si="4"/>
        <v>65980000</v>
      </c>
      <c r="N16" s="4">
        <f t="shared" si="4"/>
        <v>0</v>
      </c>
      <c r="O16" s="4">
        <f t="shared" si="4"/>
        <v>0</v>
      </c>
      <c r="P16" s="4">
        <f t="shared" si="4"/>
        <v>0</v>
      </c>
      <c r="Q16" s="4">
        <f t="shared" si="4"/>
        <v>0</v>
      </c>
      <c r="R16" s="4">
        <f t="shared" si="4"/>
        <v>0</v>
      </c>
      <c r="S16" s="4">
        <f t="shared" si="4"/>
        <v>0</v>
      </c>
      <c r="T16" s="4">
        <f t="shared" si="4"/>
        <v>0</v>
      </c>
      <c r="U16" s="4">
        <f t="shared" si="4"/>
        <v>0</v>
      </c>
      <c r="V16" s="4">
        <f t="shared" si="4"/>
        <v>0</v>
      </c>
      <c r="W16" s="4">
        <f t="shared" si="4"/>
        <v>0</v>
      </c>
      <c r="X16" s="4">
        <f t="shared" si="4"/>
        <v>0</v>
      </c>
      <c r="Y16" s="4">
        <f t="shared" si="4"/>
        <v>0</v>
      </c>
      <c r="Z16" s="4">
        <f t="shared" si="4"/>
        <v>0</v>
      </c>
      <c r="AA16" s="4">
        <f t="shared" si="4"/>
        <v>0</v>
      </c>
      <c r="AB16" s="4">
        <f t="shared" si="4"/>
        <v>0</v>
      </c>
      <c r="AC16" s="4">
        <f t="shared" si="4"/>
        <v>0</v>
      </c>
      <c r="AD16" s="4">
        <f t="shared" si="4"/>
        <v>0</v>
      </c>
      <c r="AE16" s="4">
        <f t="shared" si="4"/>
        <v>0</v>
      </c>
      <c r="AF16" s="4">
        <f t="shared" si="4"/>
        <v>0</v>
      </c>
      <c r="AG16" s="4">
        <f t="shared" si="4"/>
        <v>0</v>
      </c>
      <c r="AH16" s="4">
        <f t="shared" si="4"/>
        <v>0</v>
      </c>
      <c r="AI16" s="4">
        <f t="shared" si="4"/>
        <v>0</v>
      </c>
    </row>
    <row r="17" spans="1:47" x14ac:dyDescent="0.35">
      <c r="A17" s="1"/>
      <c r="B17" t="s">
        <v>10</v>
      </c>
      <c r="C17" s="4">
        <v>26600000</v>
      </c>
      <c r="D17" s="4">
        <v>26600000</v>
      </c>
      <c r="E17" s="4">
        <f>+MIN($E$15/$C$11,E15)</f>
        <v>65980000</v>
      </c>
      <c r="F17" s="4">
        <f t="shared" ref="F17:AI17" si="5">+MIN($E$15/$C$11,F15)</f>
        <v>65980000</v>
      </c>
      <c r="G17" s="4">
        <f t="shared" si="5"/>
        <v>65980000</v>
      </c>
      <c r="H17" s="4">
        <f t="shared" si="5"/>
        <v>65980000</v>
      </c>
      <c r="I17" s="4">
        <f t="shared" si="5"/>
        <v>65980000</v>
      </c>
      <c r="J17" s="4">
        <f t="shared" si="5"/>
        <v>65980000</v>
      </c>
      <c r="K17" s="4">
        <f t="shared" si="5"/>
        <v>65980000</v>
      </c>
      <c r="L17" s="4">
        <f t="shared" si="5"/>
        <v>65980000</v>
      </c>
      <c r="M17" s="4">
        <f t="shared" si="5"/>
        <v>65980000</v>
      </c>
      <c r="N17" s="4">
        <f t="shared" si="5"/>
        <v>65980000</v>
      </c>
      <c r="O17" s="4">
        <f t="shared" si="5"/>
        <v>0</v>
      </c>
      <c r="P17" s="4">
        <f t="shared" si="5"/>
        <v>0</v>
      </c>
      <c r="Q17" s="4">
        <f t="shared" si="5"/>
        <v>0</v>
      </c>
      <c r="R17" s="4">
        <f t="shared" si="5"/>
        <v>0</v>
      </c>
      <c r="S17" s="4">
        <f t="shared" si="5"/>
        <v>0</v>
      </c>
      <c r="T17" s="4">
        <f t="shared" si="5"/>
        <v>0</v>
      </c>
      <c r="U17" s="4">
        <f t="shared" si="5"/>
        <v>0</v>
      </c>
      <c r="V17" s="4">
        <f t="shared" si="5"/>
        <v>0</v>
      </c>
      <c r="W17" s="4">
        <f t="shared" si="5"/>
        <v>0</v>
      </c>
      <c r="X17" s="4">
        <f t="shared" si="5"/>
        <v>0</v>
      </c>
      <c r="Y17" s="4">
        <f t="shared" si="5"/>
        <v>0</v>
      </c>
      <c r="Z17" s="4">
        <f t="shared" si="5"/>
        <v>0</v>
      </c>
      <c r="AA17" s="4">
        <f t="shared" si="5"/>
        <v>0</v>
      </c>
      <c r="AB17" s="4">
        <f t="shared" si="5"/>
        <v>0</v>
      </c>
      <c r="AC17" s="4">
        <f t="shared" si="5"/>
        <v>0</v>
      </c>
      <c r="AD17" s="4">
        <f t="shared" si="5"/>
        <v>0</v>
      </c>
      <c r="AE17" s="4">
        <f t="shared" si="5"/>
        <v>0</v>
      </c>
      <c r="AF17" s="4">
        <f t="shared" si="5"/>
        <v>0</v>
      </c>
      <c r="AG17" s="4">
        <f t="shared" si="5"/>
        <v>0</v>
      </c>
      <c r="AH17" s="4">
        <f t="shared" si="5"/>
        <v>0</v>
      </c>
      <c r="AI17" s="4">
        <f t="shared" si="5"/>
        <v>0</v>
      </c>
    </row>
    <row r="18" spans="1:47" x14ac:dyDescent="0.35">
      <c r="A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47" x14ac:dyDescent="0.35">
      <c r="A19" s="1"/>
      <c r="B19" s="1" t="s">
        <v>11</v>
      </c>
      <c r="C19" s="3">
        <v>1</v>
      </c>
      <c r="D19" s="3">
        <v>2</v>
      </c>
      <c r="E19" s="3">
        <v>3</v>
      </c>
      <c r="F19" s="3">
        <v>4</v>
      </c>
      <c r="G19" s="3">
        <v>5</v>
      </c>
      <c r="H19" s="3">
        <v>6</v>
      </c>
      <c r="I19" s="3">
        <v>7</v>
      </c>
      <c r="J19" s="3">
        <v>8</v>
      </c>
      <c r="K19" s="3">
        <v>9</v>
      </c>
      <c r="L19" s="3">
        <v>10</v>
      </c>
      <c r="M19" s="3">
        <v>11</v>
      </c>
      <c r="N19" s="3">
        <v>12</v>
      </c>
      <c r="O19" s="3">
        <v>13</v>
      </c>
      <c r="P19" s="3">
        <v>14</v>
      </c>
      <c r="Q19" s="3">
        <v>15</v>
      </c>
      <c r="R19" s="3">
        <v>16</v>
      </c>
      <c r="S19" s="3">
        <v>17</v>
      </c>
      <c r="T19" s="3">
        <v>18</v>
      </c>
      <c r="U19" s="3">
        <v>19</v>
      </c>
      <c r="V19" s="3">
        <v>20</v>
      </c>
      <c r="W19" s="3">
        <v>21</v>
      </c>
      <c r="X19" s="3">
        <v>22</v>
      </c>
      <c r="Y19" s="3">
        <v>23</v>
      </c>
      <c r="Z19" s="3">
        <v>24</v>
      </c>
      <c r="AA19" s="3">
        <v>25</v>
      </c>
      <c r="AB19" s="3">
        <v>26</v>
      </c>
      <c r="AC19" s="3">
        <v>27</v>
      </c>
      <c r="AD19" s="3">
        <v>28</v>
      </c>
      <c r="AE19" s="3">
        <v>29</v>
      </c>
      <c r="AF19" s="3">
        <v>30</v>
      </c>
      <c r="AG19" s="3">
        <v>31</v>
      </c>
      <c r="AH19" s="3">
        <v>32</v>
      </c>
      <c r="AI19" s="3">
        <v>33</v>
      </c>
      <c r="AJ19" s="3" t="s">
        <v>7</v>
      </c>
    </row>
    <row r="20" spans="1:47" x14ac:dyDescent="0.35">
      <c r="A20" s="1"/>
      <c r="B20" t="s">
        <v>12</v>
      </c>
      <c r="C20" s="8">
        <f>C15-C16</f>
        <v>26600000</v>
      </c>
      <c r="D20" s="8">
        <f t="shared" ref="D20:AI20" si="6">D15-D16</f>
        <v>26600000</v>
      </c>
      <c r="E20" s="8">
        <f t="shared" si="6"/>
        <v>65980000</v>
      </c>
      <c r="F20" s="8">
        <f t="shared" si="6"/>
        <v>65980000</v>
      </c>
      <c r="G20" s="8">
        <f t="shared" si="6"/>
        <v>65980000</v>
      </c>
      <c r="H20" s="8">
        <f t="shared" si="6"/>
        <v>65980000</v>
      </c>
      <c r="I20" s="8">
        <f t="shared" si="6"/>
        <v>65980000</v>
      </c>
      <c r="J20" s="8">
        <f t="shared" si="6"/>
        <v>65980000</v>
      </c>
      <c r="K20" s="8">
        <f t="shared" si="6"/>
        <v>65980000</v>
      </c>
      <c r="L20" s="8">
        <f t="shared" si="6"/>
        <v>65980000</v>
      </c>
      <c r="M20" s="8">
        <f t="shared" si="6"/>
        <v>65980000</v>
      </c>
      <c r="N20" s="8">
        <f t="shared" si="6"/>
        <v>65980000</v>
      </c>
      <c r="O20" s="8">
        <f t="shared" si="6"/>
        <v>0</v>
      </c>
      <c r="P20" s="8">
        <f t="shared" si="6"/>
        <v>0</v>
      </c>
      <c r="Q20" s="8">
        <f t="shared" si="6"/>
        <v>0</v>
      </c>
      <c r="R20" s="8">
        <f t="shared" si="6"/>
        <v>0</v>
      </c>
      <c r="S20" s="8">
        <f t="shared" si="6"/>
        <v>0</v>
      </c>
      <c r="T20" s="8">
        <f t="shared" si="6"/>
        <v>0</v>
      </c>
      <c r="U20" s="8">
        <f t="shared" si="6"/>
        <v>0</v>
      </c>
      <c r="V20" s="8">
        <f t="shared" si="6"/>
        <v>0</v>
      </c>
      <c r="W20" s="8">
        <f t="shared" si="6"/>
        <v>0</v>
      </c>
      <c r="X20" s="8">
        <f t="shared" si="6"/>
        <v>0</v>
      </c>
      <c r="Y20" s="8">
        <f t="shared" si="6"/>
        <v>0</v>
      </c>
      <c r="Z20" s="8">
        <f t="shared" si="6"/>
        <v>0</v>
      </c>
      <c r="AA20" s="8">
        <f t="shared" si="6"/>
        <v>0</v>
      </c>
      <c r="AB20" s="8">
        <f t="shared" si="6"/>
        <v>0</v>
      </c>
      <c r="AC20" s="8">
        <f t="shared" si="6"/>
        <v>0</v>
      </c>
      <c r="AD20" s="8">
        <f t="shared" si="6"/>
        <v>0</v>
      </c>
      <c r="AE20" s="8">
        <f t="shared" si="6"/>
        <v>0</v>
      </c>
      <c r="AF20" s="8">
        <f t="shared" si="6"/>
        <v>0</v>
      </c>
      <c r="AG20" s="8">
        <f t="shared" si="6"/>
        <v>0</v>
      </c>
      <c r="AH20" s="8">
        <f t="shared" si="6"/>
        <v>0</v>
      </c>
      <c r="AI20" s="8">
        <f t="shared" si="6"/>
        <v>0</v>
      </c>
      <c r="AJ20" s="11">
        <f t="shared" ref="AJ20:AJ24" si="7">SUM(C20:AI20)</f>
        <v>713000000</v>
      </c>
      <c r="AK20" s="4"/>
      <c r="AL20" s="4"/>
      <c r="AM20" s="4"/>
      <c r="AN20" s="4"/>
      <c r="AO20" s="8"/>
      <c r="AP20" s="8"/>
      <c r="AQ20" s="8"/>
      <c r="AR20" s="4"/>
    </row>
    <row r="21" spans="1:47" x14ac:dyDescent="0.35">
      <c r="B21" t="s">
        <v>13</v>
      </c>
      <c r="C21" s="11">
        <f>AVERAGE(C15:C16)*$C$4</f>
        <v>46110230</v>
      </c>
      <c r="D21" s="11">
        <f>AVERAGE(D15:D16)*$C$4</f>
        <v>44357290</v>
      </c>
      <c r="E21" s="11">
        <f t="shared" ref="E21:AI21" si="8">AVERAGE(E15:E16)*$C$4</f>
        <v>41306779</v>
      </c>
      <c r="F21" s="11">
        <f t="shared" si="8"/>
        <v>36958697</v>
      </c>
      <c r="G21" s="11">
        <f t="shared" si="8"/>
        <v>32610615</v>
      </c>
      <c r="H21" s="11">
        <f t="shared" si="8"/>
        <v>28262533</v>
      </c>
      <c r="I21" s="11">
        <f t="shared" si="8"/>
        <v>23914451</v>
      </c>
      <c r="J21" s="11">
        <f t="shared" si="8"/>
        <v>19566369</v>
      </c>
      <c r="K21" s="11">
        <f t="shared" si="8"/>
        <v>15218287</v>
      </c>
      <c r="L21" s="11">
        <f t="shared" si="8"/>
        <v>10870205</v>
      </c>
      <c r="M21" s="11">
        <f t="shared" si="8"/>
        <v>6522123</v>
      </c>
      <c r="N21" s="11">
        <f t="shared" si="8"/>
        <v>2174041</v>
      </c>
      <c r="O21" s="11">
        <f t="shared" si="8"/>
        <v>0</v>
      </c>
      <c r="P21" s="11">
        <f t="shared" si="8"/>
        <v>0</v>
      </c>
      <c r="Q21" s="11">
        <f t="shared" si="8"/>
        <v>0</v>
      </c>
      <c r="R21" s="11">
        <f t="shared" si="8"/>
        <v>0</v>
      </c>
      <c r="S21" s="11">
        <f t="shared" si="8"/>
        <v>0</v>
      </c>
      <c r="T21" s="11">
        <f t="shared" si="8"/>
        <v>0</v>
      </c>
      <c r="U21" s="11">
        <f t="shared" si="8"/>
        <v>0</v>
      </c>
      <c r="V21" s="11">
        <f t="shared" si="8"/>
        <v>0</v>
      </c>
      <c r="W21" s="11">
        <f t="shared" si="8"/>
        <v>0</v>
      </c>
      <c r="X21" s="11">
        <f t="shared" si="8"/>
        <v>0</v>
      </c>
      <c r="Y21" s="11">
        <f t="shared" si="8"/>
        <v>0</v>
      </c>
      <c r="Z21" s="11">
        <f t="shared" si="8"/>
        <v>0</v>
      </c>
      <c r="AA21" s="11">
        <f t="shared" si="8"/>
        <v>0</v>
      </c>
      <c r="AB21" s="11">
        <f t="shared" si="8"/>
        <v>0</v>
      </c>
      <c r="AC21" s="11">
        <f t="shared" si="8"/>
        <v>0</v>
      </c>
      <c r="AD21" s="11">
        <f t="shared" si="8"/>
        <v>0</v>
      </c>
      <c r="AE21" s="11">
        <f t="shared" si="8"/>
        <v>0</v>
      </c>
      <c r="AF21" s="11">
        <f t="shared" si="8"/>
        <v>0</v>
      </c>
      <c r="AG21" s="11">
        <f t="shared" si="8"/>
        <v>0</v>
      </c>
      <c r="AH21" s="11">
        <f t="shared" si="8"/>
        <v>0</v>
      </c>
      <c r="AI21" s="11">
        <f t="shared" si="8"/>
        <v>0</v>
      </c>
      <c r="AJ21" s="11">
        <f t="shared" si="7"/>
        <v>307871620</v>
      </c>
      <c r="AK21" s="4"/>
      <c r="AL21" s="4"/>
      <c r="AM21" s="4"/>
      <c r="AN21" s="4"/>
      <c r="AO21" s="8"/>
      <c r="AP21" s="8"/>
      <c r="AQ21" s="8"/>
      <c r="AR21" s="4"/>
    </row>
    <row r="22" spans="1:47" x14ac:dyDescent="0.35">
      <c r="B22" t="s">
        <v>14</v>
      </c>
      <c r="C22" s="12">
        <f>(C25+C20)/(1-$C$8)*$C$8</f>
        <v>21153335.211267605</v>
      </c>
      <c r="D22" s="12">
        <f t="shared" ref="D22:AI22" si="9">(D25+D20)/(1-$C$8)*$C$8</f>
        <v>20762202.816901408</v>
      </c>
      <c r="E22" s="12">
        <f t="shared" si="9"/>
        <v>36166332.957746483</v>
      </c>
      <c r="F22" s="12">
        <f t="shared" si="9"/>
        <v>35196148.169014089</v>
      </c>
      <c r="G22" s="12">
        <f t="shared" si="9"/>
        <v>34225963.380281694</v>
      </c>
      <c r="H22" s="12">
        <f t="shared" si="9"/>
        <v>33255778.591549296</v>
      </c>
      <c r="I22" s="12">
        <f t="shared" si="9"/>
        <v>32285593.802816901</v>
      </c>
      <c r="J22" s="12">
        <f t="shared" si="9"/>
        <v>31315409.014084507</v>
      </c>
      <c r="K22" s="12">
        <f t="shared" si="9"/>
        <v>30345224.225352112</v>
      </c>
      <c r="L22" s="12">
        <f t="shared" si="9"/>
        <v>29375039.436619718</v>
      </c>
      <c r="M22" s="12">
        <f t="shared" si="9"/>
        <v>28404854.647887327</v>
      </c>
      <c r="N22" s="12">
        <f t="shared" si="9"/>
        <v>27434669.859154932</v>
      </c>
      <c r="O22" s="12">
        <f t="shared" si="9"/>
        <v>0</v>
      </c>
      <c r="P22" s="12">
        <f t="shared" si="9"/>
        <v>0</v>
      </c>
      <c r="Q22" s="12">
        <f t="shared" si="9"/>
        <v>0</v>
      </c>
      <c r="R22" s="12">
        <f t="shared" si="9"/>
        <v>0</v>
      </c>
      <c r="S22" s="12">
        <f t="shared" si="9"/>
        <v>0</v>
      </c>
      <c r="T22" s="12">
        <f t="shared" si="9"/>
        <v>0</v>
      </c>
      <c r="U22" s="12">
        <f t="shared" si="9"/>
        <v>0</v>
      </c>
      <c r="V22" s="12">
        <f t="shared" si="9"/>
        <v>0</v>
      </c>
      <c r="W22" s="12">
        <f t="shared" si="9"/>
        <v>0</v>
      </c>
      <c r="X22" s="12">
        <f t="shared" si="9"/>
        <v>0</v>
      </c>
      <c r="Y22" s="12">
        <f t="shared" si="9"/>
        <v>0</v>
      </c>
      <c r="Z22" s="12">
        <f t="shared" si="9"/>
        <v>0</v>
      </c>
      <c r="AA22" s="12">
        <f t="shared" si="9"/>
        <v>0</v>
      </c>
      <c r="AB22" s="12">
        <f t="shared" si="9"/>
        <v>0</v>
      </c>
      <c r="AC22" s="12">
        <f t="shared" si="9"/>
        <v>0</v>
      </c>
      <c r="AD22" s="12">
        <f t="shared" si="9"/>
        <v>0</v>
      </c>
      <c r="AE22" s="12">
        <f t="shared" si="9"/>
        <v>0</v>
      </c>
      <c r="AF22" s="12">
        <f t="shared" si="9"/>
        <v>0</v>
      </c>
      <c r="AG22" s="12">
        <f t="shared" si="9"/>
        <v>0</v>
      </c>
      <c r="AH22" s="12">
        <f t="shared" si="9"/>
        <v>0</v>
      </c>
      <c r="AI22" s="12">
        <f t="shared" si="9"/>
        <v>0</v>
      </c>
      <c r="AJ22" s="12">
        <f t="shared" si="7"/>
        <v>359920552.11267608</v>
      </c>
      <c r="AK22" s="4"/>
      <c r="AL22" s="4"/>
      <c r="AM22" s="4"/>
      <c r="AN22" s="4"/>
      <c r="AO22" s="8"/>
      <c r="AP22" s="8"/>
      <c r="AQ22" s="8"/>
      <c r="AR22" s="4"/>
    </row>
    <row r="23" spans="1:47" x14ac:dyDescent="0.35">
      <c r="B23" t="s">
        <v>11</v>
      </c>
      <c r="C23" s="11">
        <f>SUM(C20:C22)</f>
        <v>93863565.211267605</v>
      </c>
      <c r="D23" s="11">
        <f t="shared" ref="D23:AI23" si="10">SUM(D20:D22)</f>
        <v>91719492.816901416</v>
      </c>
      <c r="E23" s="11">
        <f t="shared" si="10"/>
        <v>143453111.95774648</v>
      </c>
      <c r="F23" s="11">
        <f t="shared" si="10"/>
        <v>138134845.1690141</v>
      </c>
      <c r="G23" s="11">
        <f t="shared" si="10"/>
        <v>132816578.38028169</v>
      </c>
      <c r="H23" s="11">
        <f t="shared" si="10"/>
        <v>127498311.59154929</v>
      </c>
      <c r="I23" s="11">
        <f t="shared" si="10"/>
        <v>122180044.8028169</v>
      </c>
      <c r="J23" s="11">
        <f t="shared" si="10"/>
        <v>116861778.0140845</v>
      </c>
      <c r="K23" s="11">
        <f t="shared" si="10"/>
        <v>111543511.22535211</v>
      </c>
      <c r="L23" s="11">
        <f t="shared" si="10"/>
        <v>106225244.43661971</v>
      </c>
      <c r="M23" s="11">
        <f t="shared" si="10"/>
        <v>100906977.64788732</v>
      </c>
      <c r="N23" s="11">
        <f t="shared" si="10"/>
        <v>95588710.85915494</v>
      </c>
      <c r="O23" s="11">
        <f t="shared" si="10"/>
        <v>0</v>
      </c>
      <c r="P23" s="11">
        <f t="shared" si="10"/>
        <v>0</v>
      </c>
      <c r="Q23" s="11">
        <f t="shared" si="10"/>
        <v>0</v>
      </c>
      <c r="R23" s="11">
        <f t="shared" si="10"/>
        <v>0</v>
      </c>
      <c r="S23" s="11">
        <f t="shared" si="10"/>
        <v>0</v>
      </c>
      <c r="T23" s="11">
        <f t="shared" si="10"/>
        <v>0</v>
      </c>
      <c r="U23" s="11">
        <f t="shared" si="10"/>
        <v>0</v>
      </c>
      <c r="V23" s="11">
        <f t="shared" si="10"/>
        <v>0</v>
      </c>
      <c r="W23" s="11">
        <f t="shared" si="10"/>
        <v>0</v>
      </c>
      <c r="X23" s="11">
        <f t="shared" si="10"/>
        <v>0</v>
      </c>
      <c r="Y23" s="11">
        <f t="shared" si="10"/>
        <v>0</v>
      </c>
      <c r="Z23" s="11">
        <f t="shared" si="10"/>
        <v>0</v>
      </c>
      <c r="AA23" s="11">
        <f t="shared" si="10"/>
        <v>0</v>
      </c>
      <c r="AB23" s="11">
        <f t="shared" si="10"/>
        <v>0</v>
      </c>
      <c r="AC23" s="11">
        <f t="shared" si="10"/>
        <v>0</v>
      </c>
      <c r="AD23" s="11">
        <f t="shared" si="10"/>
        <v>0</v>
      </c>
      <c r="AE23" s="11">
        <f t="shared" si="10"/>
        <v>0</v>
      </c>
      <c r="AF23" s="11">
        <f t="shared" si="10"/>
        <v>0</v>
      </c>
      <c r="AG23" s="11">
        <f t="shared" si="10"/>
        <v>0</v>
      </c>
      <c r="AH23" s="11">
        <f t="shared" si="10"/>
        <v>0</v>
      </c>
      <c r="AI23" s="11">
        <f t="shared" si="10"/>
        <v>0</v>
      </c>
      <c r="AJ23" s="11">
        <f t="shared" si="7"/>
        <v>1380792172.1126759</v>
      </c>
      <c r="AK23" s="4"/>
      <c r="AL23" s="4"/>
      <c r="AM23" s="4"/>
      <c r="AN23" s="4"/>
      <c r="AO23" s="8"/>
      <c r="AP23" s="8"/>
      <c r="AQ23" s="8"/>
      <c r="AR23" s="4"/>
    </row>
    <row r="24" spans="1:47" x14ac:dyDescent="0.35">
      <c r="B24" t="s">
        <v>110</v>
      </c>
      <c r="C24" s="11">
        <f>C23/C$43</f>
        <v>82615991.920300573</v>
      </c>
      <c r="D24" s="11">
        <f t="shared" ref="D24:AI24" si="11">D23/D$43</f>
        <v>75737725.385682479</v>
      </c>
      <c r="E24" s="11">
        <f t="shared" si="11"/>
        <v>111133278.140882</v>
      </c>
      <c r="F24" s="11">
        <f t="shared" si="11"/>
        <v>100397045.88904606</v>
      </c>
      <c r="G24" s="11">
        <f t="shared" si="11"/>
        <v>90563565.935330257</v>
      </c>
      <c r="H24" s="11">
        <f t="shared" si="11"/>
        <v>81562250.058943704</v>
      </c>
      <c r="I24" s="11">
        <f t="shared" si="11"/>
        <v>73327787.675147951</v>
      </c>
      <c r="J24" s="11">
        <f t="shared" si="11"/>
        <v>65799763.065821528</v>
      </c>
      <c r="K24" s="11">
        <f t="shared" si="11"/>
        <v>58922299.766673155</v>
      </c>
      <c r="L24" s="11">
        <f t="shared" si="11"/>
        <v>52643730.216250107</v>
      </c>
      <c r="M24" s="11">
        <f t="shared" si="11"/>
        <v>46916288.902386159</v>
      </c>
      <c r="N24" s="11">
        <f t="shared" si="11"/>
        <v>41695827.363337107</v>
      </c>
      <c r="O24" s="11">
        <f t="shared" si="11"/>
        <v>0</v>
      </c>
      <c r="P24" s="11">
        <f t="shared" si="11"/>
        <v>0</v>
      </c>
      <c r="Q24" s="11">
        <f t="shared" si="11"/>
        <v>0</v>
      </c>
      <c r="R24" s="11">
        <f t="shared" si="11"/>
        <v>0</v>
      </c>
      <c r="S24" s="11">
        <f t="shared" si="11"/>
        <v>0</v>
      </c>
      <c r="T24" s="11">
        <f t="shared" si="11"/>
        <v>0</v>
      </c>
      <c r="U24" s="11">
        <f t="shared" si="11"/>
        <v>0</v>
      </c>
      <c r="V24" s="11">
        <f t="shared" si="11"/>
        <v>0</v>
      </c>
      <c r="W24" s="11">
        <f t="shared" si="11"/>
        <v>0</v>
      </c>
      <c r="X24" s="11">
        <f t="shared" si="11"/>
        <v>0</v>
      </c>
      <c r="Y24" s="11">
        <f t="shared" si="11"/>
        <v>0</v>
      </c>
      <c r="Z24" s="11">
        <f t="shared" si="11"/>
        <v>0</v>
      </c>
      <c r="AA24" s="11">
        <f t="shared" si="11"/>
        <v>0</v>
      </c>
      <c r="AB24" s="11">
        <f t="shared" si="11"/>
        <v>0</v>
      </c>
      <c r="AC24" s="11">
        <f t="shared" si="11"/>
        <v>0</v>
      </c>
      <c r="AD24" s="11">
        <f t="shared" si="11"/>
        <v>0</v>
      </c>
      <c r="AE24" s="11">
        <f t="shared" si="11"/>
        <v>0</v>
      </c>
      <c r="AF24" s="11">
        <f t="shared" si="11"/>
        <v>0</v>
      </c>
      <c r="AG24" s="11">
        <f t="shared" si="11"/>
        <v>0</v>
      </c>
      <c r="AH24" s="11">
        <f t="shared" si="11"/>
        <v>0</v>
      </c>
      <c r="AI24" s="11">
        <f t="shared" si="11"/>
        <v>0</v>
      </c>
      <c r="AJ24" s="11">
        <f t="shared" si="7"/>
        <v>881315554.31980133</v>
      </c>
      <c r="AK24" s="4"/>
      <c r="AL24" s="4"/>
      <c r="AM24" s="4"/>
      <c r="AN24" s="4"/>
      <c r="AO24" s="8"/>
      <c r="AP24" s="8"/>
      <c r="AQ24" s="8"/>
      <c r="AR24" s="4"/>
    </row>
    <row r="25" spans="1:47" x14ac:dyDescent="0.35">
      <c r="B25" t="s">
        <v>15</v>
      </c>
      <c r="C25" s="11">
        <f>AVERAGE(C15:C16)*$C$6*$C$7</f>
        <v>25189200</v>
      </c>
      <c r="D25" s="11">
        <f t="shared" ref="D25:AI25" si="12">AVERAGE(D15:D16)*$C$6*$C$7</f>
        <v>24231600</v>
      </c>
      <c r="E25" s="11">
        <f t="shared" si="12"/>
        <v>22565160</v>
      </c>
      <c r="F25" s="11">
        <f t="shared" si="12"/>
        <v>20189880</v>
      </c>
      <c r="G25" s="11">
        <f t="shared" si="12"/>
        <v>17814600</v>
      </c>
      <c r="H25" s="11">
        <f t="shared" si="12"/>
        <v>15439320</v>
      </c>
      <c r="I25" s="11">
        <f t="shared" si="12"/>
        <v>13064040</v>
      </c>
      <c r="J25" s="11">
        <f t="shared" si="12"/>
        <v>10688760</v>
      </c>
      <c r="K25" s="11">
        <f t="shared" si="12"/>
        <v>8313480</v>
      </c>
      <c r="L25" s="11">
        <f t="shared" si="12"/>
        <v>5938200</v>
      </c>
      <c r="M25" s="11">
        <f t="shared" si="12"/>
        <v>3562920</v>
      </c>
      <c r="N25" s="11">
        <f t="shared" si="12"/>
        <v>1187640</v>
      </c>
      <c r="O25" s="11">
        <f t="shared" si="12"/>
        <v>0</v>
      </c>
      <c r="P25" s="11">
        <f t="shared" si="12"/>
        <v>0</v>
      </c>
      <c r="Q25" s="11">
        <f t="shared" si="12"/>
        <v>0</v>
      </c>
      <c r="R25" s="11">
        <f t="shared" si="12"/>
        <v>0</v>
      </c>
      <c r="S25" s="11">
        <f t="shared" si="12"/>
        <v>0</v>
      </c>
      <c r="T25" s="11">
        <f t="shared" si="12"/>
        <v>0</v>
      </c>
      <c r="U25" s="11">
        <f t="shared" si="12"/>
        <v>0</v>
      </c>
      <c r="V25" s="11">
        <f t="shared" si="12"/>
        <v>0</v>
      </c>
      <c r="W25" s="11">
        <f t="shared" si="12"/>
        <v>0</v>
      </c>
      <c r="X25" s="11">
        <f t="shared" si="12"/>
        <v>0</v>
      </c>
      <c r="Y25" s="11">
        <f t="shared" si="12"/>
        <v>0</v>
      </c>
      <c r="Z25" s="11">
        <f t="shared" si="12"/>
        <v>0</v>
      </c>
      <c r="AA25" s="11">
        <f t="shared" si="12"/>
        <v>0</v>
      </c>
      <c r="AB25" s="11">
        <f t="shared" si="12"/>
        <v>0</v>
      </c>
      <c r="AC25" s="11">
        <f t="shared" si="12"/>
        <v>0</v>
      </c>
      <c r="AD25" s="11">
        <f t="shared" si="12"/>
        <v>0</v>
      </c>
      <c r="AE25" s="11">
        <f t="shared" si="12"/>
        <v>0</v>
      </c>
      <c r="AF25" s="11">
        <f t="shared" si="12"/>
        <v>0</v>
      </c>
      <c r="AG25" s="11">
        <f t="shared" si="12"/>
        <v>0</v>
      </c>
      <c r="AH25" s="11">
        <f t="shared" si="12"/>
        <v>0</v>
      </c>
      <c r="AI25" s="11">
        <f t="shared" si="12"/>
        <v>0</v>
      </c>
      <c r="AJ25" s="11">
        <f>SUM(C25:AI25)</f>
        <v>168184800</v>
      </c>
      <c r="AK25" s="4"/>
      <c r="AL25" s="4"/>
      <c r="AM25" s="4"/>
      <c r="AN25" s="4"/>
      <c r="AO25" s="8"/>
      <c r="AP25" s="8"/>
      <c r="AQ25" s="8"/>
      <c r="AR25" s="4"/>
    </row>
    <row r="26" spans="1:47" x14ac:dyDescent="0.35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N26" s="10"/>
    </row>
    <row r="27" spans="1:47" x14ac:dyDescent="0.35">
      <c r="A27" s="17" t="s">
        <v>16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</row>
    <row r="28" spans="1:47" x14ac:dyDescent="0.35">
      <c r="B28" s="1" t="s">
        <v>6</v>
      </c>
      <c r="C28" s="3">
        <v>1</v>
      </c>
      <c r="D28" s="3">
        <v>2</v>
      </c>
      <c r="E28" s="3">
        <v>3</v>
      </c>
      <c r="F28" s="3">
        <v>4</v>
      </c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3">
        <v>16</v>
      </c>
      <c r="S28" s="3">
        <v>17</v>
      </c>
      <c r="T28" s="3">
        <v>18</v>
      </c>
      <c r="U28" s="3">
        <v>19</v>
      </c>
      <c r="V28" s="3">
        <v>20</v>
      </c>
      <c r="W28" s="3">
        <v>21</v>
      </c>
      <c r="X28" s="3">
        <v>22</v>
      </c>
      <c r="Y28" s="3">
        <v>23</v>
      </c>
      <c r="Z28" s="3">
        <v>24</v>
      </c>
      <c r="AA28" s="3">
        <v>25</v>
      </c>
      <c r="AB28" s="3">
        <v>26</v>
      </c>
      <c r="AC28" s="3">
        <v>27</v>
      </c>
      <c r="AD28" s="3">
        <v>28</v>
      </c>
      <c r="AE28" s="3">
        <v>29</v>
      </c>
      <c r="AF28" s="3">
        <v>30</v>
      </c>
      <c r="AG28" s="3">
        <v>31</v>
      </c>
      <c r="AH28" s="3">
        <v>32</v>
      </c>
      <c r="AI28" s="3">
        <v>33</v>
      </c>
      <c r="AJ28" s="3" t="s">
        <v>7</v>
      </c>
    </row>
    <row r="29" spans="1:47" x14ac:dyDescent="0.35">
      <c r="A29" s="1"/>
      <c r="B29" t="s">
        <v>8</v>
      </c>
      <c r="C29" s="4">
        <f>+C9</f>
        <v>713000000</v>
      </c>
      <c r="D29" s="4">
        <f>+C30</f>
        <v>702382983.16459703</v>
      </c>
      <c r="E29" s="4">
        <f>+D30</f>
        <v>691228479.85190177</v>
      </c>
      <c r="F29" s="4">
        <f t="shared" ref="F29:L29" si="13">+E30</f>
        <v>679509279.80900121</v>
      </c>
      <c r="G29" s="4">
        <f t="shared" si="13"/>
        <v>667196795.26392877</v>
      </c>
      <c r="H29" s="4">
        <f t="shared" si="13"/>
        <v>654260991.18876219</v>
      </c>
      <c r="I29" s="4">
        <f t="shared" si="13"/>
        <v>640670312.03229022</v>
      </c>
      <c r="J29" s="4">
        <f t="shared" si="13"/>
        <v>626391604.74352193</v>
      </c>
      <c r="K29" s="4">
        <f t="shared" si="13"/>
        <v>611390037.89825964</v>
      </c>
      <c r="L29" s="4">
        <f t="shared" si="13"/>
        <v>595629016.73145604</v>
      </c>
      <c r="M29" s="4">
        <f>+L30</f>
        <v>579070093.86808288</v>
      </c>
      <c r="N29" s="4">
        <f>+M30</f>
        <v>561672875.53475153</v>
      </c>
      <c r="O29" s="4">
        <f t="shared" ref="O29:U29" si="14">+N30</f>
        <v>543394923.02329528</v>
      </c>
      <c r="P29" s="4">
        <f t="shared" si="14"/>
        <v>524191649.1659466</v>
      </c>
      <c r="Q29" s="4">
        <f t="shared" si="14"/>
        <v>504016209.56956959</v>
      </c>
      <c r="R29" s="4">
        <f t="shared" si="14"/>
        <v>482819388.34362602</v>
      </c>
      <c r="S29" s="4">
        <f t="shared" si="14"/>
        <v>460549478.04311907</v>
      </c>
      <c r="T29" s="4">
        <f t="shared" si="14"/>
        <v>437152153.53364891</v>
      </c>
      <c r="U29" s="4">
        <f t="shared" si="14"/>
        <v>412570339.47088683</v>
      </c>
      <c r="V29" s="4">
        <f>+U30</f>
        <v>386744071.07119745</v>
      </c>
      <c r="W29" s="4">
        <f>+V30</f>
        <v>359610347.83377373</v>
      </c>
      <c r="X29" s="4">
        <f t="shared" ref="X29:AI29" si="15">+W30</f>
        <v>331102979.85745555</v>
      </c>
      <c r="Y29" s="4">
        <f t="shared" si="15"/>
        <v>301152426.3773362</v>
      </c>
      <c r="Z29" s="4">
        <f t="shared" si="15"/>
        <v>269685626.12728578</v>
      </c>
      <c r="AA29" s="4">
        <f t="shared" si="15"/>
        <v>236625819.11457658</v>
      </c>
      <c r="AB29" s="4">
        <f t="shared" si="15"/>
        <v>201892359.37184897</v>
      </c>
      <c r="AC29" s="4">
        <f t="shared" si="15"/>
        <v>165400518.22964579</v>
      </c>
      <c r="AD29" s="4">
        <f t="shared" si="15"/>
        <v>127061277.62961859</v>
      </c>
      <c r="AE29" s="4">
        <f t="shared" si="15"/>
        <v>86781112.974215001</v>
      </c>
      <c r="AF29" s="4">
        <f t="shared" si="15"/>
        <v>44461764.983131602</v>
      </c>
      <c r="AG29" s="4">
        <f t="shared" si="15"/>
        <v>0</v>
      </c>
      <c r="AH29" s="4">
        <f t="shared" si="15"/>
        <v>0</v>
      </c>
      <c r="AI29" s="4">
        <f t="shared" si="15"/>
        <v>0</v>
      </c>
      <c r="AL29" s="4"/>
      <c r="AM29" s="4"/>
      <c r="AO29" s="8"/>
      <c r="AP29" s="8"/>
      <c r="AQ29" s="8"/>
      <c r="AR29" s="4"/>
      <c r="AS29" s="4"/>
      <c r="AT29" s="4"/>
      <c r="AU29" s="4"/>
    </row>
    <row r="30" spans="1:47" x14ac:dyDescent="0.35">
      <c r="A30" s="1"/>
      <c r="B30" t="s">
        <v>9</v>
      </c>
      <c r="C30" s="4">
        <f>'Amortization Schedule'!G11</f>
        <v>702382983.16459703</v>
      </c>
      <c r="D30" s="4">
        <f>'Amortization Schedule'!G13</f>
        <v>691228479.85190177</v>
      </c>
      <c r="E30" s="4">
        <f>'Amortization Schedule'!G15</f>
        <v>679509279.80900121</v>
      </c>
      <c r="F30" s="4">
        <f>'Amortization Schedule'!G17</f>
        <v>667196795.26392877</v>
      </c>
      <c r="G30" s="4">
        <f>'Amortization Schedule'!G19</f>
        <v>654260991.18876219</v>
      </c>
      <c r="H30" s="4">
        <f>'Amortization Schedule'!G21</f>
        <v>640670312.03229022</v>
      </c>
      <c r="I30" s="4">
        <f>'Amortization Schedule'!G23</f>
        <v>626391604.74352193</v>
      </c>
      <c r="J30" s="4">
        <f>'Amortization Schedule'!G25</f>
        <v>611390037.89825964</v>
      </c>
      <c r="K30" s="4">
        <f>'Amortization Schedule'!G27</f>
        <v>595629016.73145604</v>
      </c>
      <c r="L30" s="4">
        <f>'Amortization Schedule'!G29</f>
        <v>579070093.86808288</v>
      </c>
      <c r="M30" s="4">
        <f>'Amortization Schedule'!G31</f>
        <v>561672875.53475153</v>
      </c>
      <c r="N30" s="4">
        <f>'Amortization Schedule'!G33</f>
        <v>543394923.02329528</v>
      </c>
      <c r="O30" s="4">
        <f>'Amortization Schedule'!G35</f>
        <v>524191649.1659466</v>
      </c>
      <c r="P30" s="4">
        <f>'Amortization Schedule'!G37</f>
        <v>504016209.56956959</v>
      </c>
      <c r="Q30" s="4">
        <f>'Amortization Schedule'!G39</f>
        <v>482819388.34362602</v>
      </c>
      <c r="R30" s="4">
        <f>'Amortization Schedule'!G41</f>
        <v>460549478.04311907</v>
      </c>
      <c r="S30" s="4">
        <f>'Amortization Schedule'!G43</f>
        <v>437152153.53364891</v>
      </c>
      <c r="T30" s="4">
        <f>'Amortization Schedule'!G45</f>
        <v>412570339.47088683</v>
      </c>
      <c r="U30" s="4">
        <f>'Amortization Schedule'!G47</f>
        <v>386744071.07119745</v>
      </c>
      <c r="V30" s="4">
        <f>'Amortization Schedule'!G49</f>
        <v>359610347.83377373</v>
      </c>
      <c r="W30" s="4">
        <f>'Amortization Schedule'!G51</f>
        <v>331102979.85745555</v>
      </c>
      <c r="X30" s="4">
        <f>'Amortization Schedule'!G53</f>
        <v>301152426.3773362</v>
      </c>
      <c r="Y30" s="4">
        <f>'Amortization Schedule'!G55</f>
        <v>269685626.12728578</v>
      </c>
      <c r="Z30" s="4">
        <f>'Amortization Schedule'!G57</f>
        <v>236625819.11457658</v>
      </c>
      <c r="AA30" s="4">
        <f>'Amortization Schedule'!G59</f>
        <v>201892359.37184897</v>
      </c>
      <c r="AB30" s="4">
        <f>'Amortization Schedule'!G61</f>
        <v>165400518.22964579</v>
      </c>
      <c r="AC30" s="4">
        <f>'Amortization Schedule'!G63</f>
        <v>127061277.62961859</v>
      </c>
      <c r="AD30" s="4">
        <f>'Amortization Schedule'!G65</f>
        <v>86781112.974215001</v>
      </c>
      <c r="AE30" s="4">
        <f>'Amortization Schedule'!G67</f>
        <v>44461764.983131602</v>
      </c>
      <c r="AF30" s="4">
        <v>0</v>
      </c>
      <c r="AG30" s="4">
        <v>0</v>
      </c>
      <c r="AH30" s="4">
        <v>0</v>
      </c>
      <c r="AI30" s="4">
        <v>0</v>
      </c>
      <c r="AN30" s="1" t="s">
        <v>11</v>
      </c>
    </row>
    <row r="31" spans="1:47" x14ac:dyDescent="0.35">
      <c r="A31" s="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N31" s="38" t="s">
        <v>108</v>
      </c>
      <c r="AO31" s="36" t="s">
        <v>105</v>
      </c>
      <c r="AP31" s="36" t="s">
        <v>106</v>
      </c>
      <c r="AQ31" s="36" t="s">
        <v>107</v>
      </c>
    </row>
    <row r="32" spans="1:47" x14ac:dyDescent="0.35">
      <c r="A32" s="1"/>
      <c r="B32" s="1" t="s">
        <v>11</v>
      </c>
      <c r="C32" s="3">
        <v>1</v>
      </c>
      <c r="D32" s="3">
        <v>2</v>
      </c>
      <c r="E32" s="3">
        <v>3</v>
      </c>
      <c r="F32" s="3">
        <v>4</v>
      </c>
      <c r="G32" s="3">
        <v>5</v>
      </c>
      <c r="H32" s="3">
        <v>6</v>
      </c>
      <c r="I32" s="3">
        <v>7</v>
      </c>
      <c r="J32" s="3">
        <v>8</v>
      </c>
      <c r="K32" s="3">
        <v>9</v>
      </c>
      <c r="L32" s="3">
        <v>10</v>
      </c>
      <c r="M32" s="3">
        <v>11</v>
      </c>
      <c r="N32" s="3">
        <v>12</v>
      </c>
      <c r="O32" s="3">
        <v>13</v>
      </c>
      <c r="P32" s="3">
        <v>14</v>
      </c>
      <c r="Q32" s="3">
        <v>15</v>
      </c>
      <c r="R32" s="3">
        <v>16</v>
      </c>
      <c r="S32" s="3">
        <v>17</v>
      </c>
      <c r="T32" s="3">
        <v>18</v>
      </c>
      <c r="U32" s="3">
        <v>19</v>
      </c>
      <c r="V32" s="3">
        <v>20</v>
      </c>
      <c r="W32" s="3">
        <v>21</v>
      </c>
      <c r="X32" s="3">
        <v>22</v>
      </c>
      <c r="Y32" s="3">
        <v>23</v>
      </c>
      <c r="Z32" s="3">
        <v>24</v>
      </c>
      <c r="AA32" s="3">
        <v>25</v>
      </c>
      <c r="AB32" s="3">
        <v>26</v>
      </c>
      <c r="AC32" s="3">
        <v>27</v>
      </c>
      <c r="AD32" s="3">
        <v>28</v>
      </c>
      <c r="AE32" s="3">
        <v>29</v>
      </c>
      <c r="AF32" s="3">
        <v>30</v>
      </c>
      <c r="AG32" s="3">
        <v>31</v>
      </c>
      <c r="AH32" s="3">
        <v>32</v>
      </c>
      <c r="AI32" s="3">
        <v>33</v>
      </c>
      <c r="AJ32" s="3" t="s">
        <v>7</v>
      </c>
    </row>
    <row r="33" spans="1:47" x14ac:dyDescent="0.35">
      <c r="A33" s="1"/>
      <c r="B33" t="s">
        <v>17</v>
      </c>
      <c r="C33" s="8">
        <f>C29-C30</f>
        <v>10617016.835402966</v>
      </c>
      <c r="D33" s="8">
        <f t="shared" ref="D33:AF33" si="16">D29-D30</f>
        <v>11154503.312695265</v>
      </c>
      <c r="E33" s="8">
        <f t="shared" si="16"/>
        <v>11719200.042900562</v>
      </c>
      <c r="F33" s="8">
        <f t="shared" si="16"/>
        <v>12312484.545072436</v>
      </c>
      <c r="G33" s="8">
        <f t="shared" si="16"/>
        <v>12935804.075166583</v>
      </c>
      <c r="H33" s="8">
        <f t="shared" si="16"/>
        <v>13590679.156471968</v>
      </c>
      <c r="I33" s="8">
        <f t="shared" si="16"/>
        <v>14278707.288768291</v>
      </c>
      <c r="J33" s="8">
        <f t="shared" si="16"/>
        <v>15001566.845262289</v>
      </c>
      <c r="K33" s="8">
        <f t="shared" si="16"/>
        <v>15761021.166803598</v>
      </c>
      <c r="L33" s="8">
        <f t="shared" si="16"/>
        <v>16558922.86337316</v>
      </c>
      <c r="M33" s="8">
        <f t="shared" si="16"/>
        <v>17397218.333331347</v>
      </c>
      <c r="N33" s="8">
        <f t="shared" si="16"/>
        <v>18277952.511456251</v>
      </c>
      <c r="O33" s="8">
        <f t="shared" si="16"/>
        <v>19203273.85734868</v>
      </c>
      <c r="P33" s="8">
        <f t="shared" si="16"/>
        <v>20175439.596377015</v>
      </c>
      <c r="Q33" s="8">
        <f t="shared" si="16"/>
        <v>21196821.225943565</v>
      </c>
      <c r="R33" s="8">
        <f t="shared" si="16"/>
        <v>22269910.300506949</v>
      </c>
      <c r="S33" s="8">
        <f t="shared" si="16"/>
        <v>23397324.509470165</v>
      </c>
      <c r="T33" s="8">
        <f t="shared" si="16"/>
        <v>24581814.062762082</v>
      </c>
      <c r="U33" s="8">
        <f t="shared" si="16"/>
        <v>25826268.399689376</v>
      </c>
      <c r="V33" s="8">
        <f t="shared" si="16"/>
        <v>27133723.237423718</v>
      </c>
      <c r="W33" s="8">
        <f t="shared" si="16"/>
        <v>28507367.976318181</v>
      </c>
      <c r="X33" s="8">
        <f t="shared" si="16"/>
        <v>29950553.480119348</v>
      </c>
      <c r="Y33" s="8">
        <f t="shared" si="16"/>
        <v>31466800.250050426</v>
      </c>
      <c r="Z33" s="8">
        <f t="shared" si="16"/>
        <v>33059807.0127092</v>
      </c>
      <c r="AA33" s="8">
        <f t="shared" si="16"/>
        <v>34733459.742727607</v>
      </c>
      <c r="AB33" s="8">
        <f t="shared" si="16"/>
        <v>36491841.142203182</v>
      </c>
      <c r="AC33" s="8">
        <f t="shared" si="16"/>
        <v>38339240.600027204</v>
      </c>
      <c r="AD33" s="8">
        <f t="shared" si="16"/>
        <v>40280164.655403584</v>
      </c>
      <c r="AE33" s="8">
        <f t="shared" si="16"/>
        <v>42319347.991083398</v>
      </c>
      <c r="AF33" s="8">
        <f t="shared" si="16"/>
        <v>44461764.983131602</v>
      </c>
      <c r="AG33" s="8">
        <v>0</v>
      </c>
      <c r="AH33" s="8">
        <v>0</v>
      </c>
      <c r="AI33" s="8">
        <v>0</v>
      </c>
      <c r="AJ33" s="5">
        <f t="shared" ref="AJ33:AJ37" si="17">SUM(C33:AI33)</f>
        <v>713000000.00000012</v>
      </c>
      <c r="AK33" s="4">
        <f>AJ33-AJ20</f>
        <v>0</v>
      </c>
      <c r="AL33" s="4"/>
      <c r="AM33" s="4"/>
      <c r="AN33" t="s">
        <v>17</v>
      </c>
      <c r="AO33" s="8">
        <f>AJ33/1000000</f>
        <v>713.00000000000011</v>
      </c>
      <c r="AP33" s="8">
        <f>AJ20/1000000</f>
        <v>713</v>
      </c>
      <c r="AQ33" s="8">
        <f>AO33-AP33</f>
        <v>0</v>
      </c>
      <c r="AR33" s="4"/>
      <c r="AS33" s="4"/>
      <c r="AT33" s="4"/>
      <c r="AU33" s="4"/>
    </row>
    <row r="34" spans="1:47" x14ac:dyDescent="0.35">
      <c r="B34" t="s">
        <v>18</v>
      </c>
      <c r="C34" s="5">
        <f>SUM('Amortization Schedule'!E10:E11)</f>
        <v>35518925.718081445</v>
      </c>
      <c r="D34" s="5">
        <f>SUM('Amortization Schedule'!E12:E13)</f>
        <v>34981439.240789168</v>
      </c>
      <c r="E34" s="5">
        <f>SUM('Amortization Schedule'!E14:E15)</f>
        <v>34416742.510583967</v>
      </c>
      <c r="F34" s="5">
        <f>SUM('Amortization Schedule'!E16:E17)</f>
        <v>33823458.00841213</v>
      </c>
      <c r="G34" s="5">
        <f>SUM('Amortization Schedule'!E18:E19)</f>
        <v>33200138.478317842</v>
      </c>
      <c r="H34" s="5">
        <f>SUM('Amortization Schedule'!E20:E21)</f>
        <v>32545263.397012532</v>
      </c>
      <c r="I34" s="5">
        <f>SUM('Amortization Schedule'!E22:E23)</f>
        <v>31857235.264716137</v>
      </c>
      <c r="J34" s="5">
        <f>SUM('Amortization Schedule'!E24:E25)</f>
        <v>31134375.70822224</v>
      </c>
      <c r="K34" s="5">
        <f>SUM('Amortization Schedule'!E26:E27)</f>
        <v>30374921.386680841</v>
      </c>
      <c r="L34" s="5">
        <f>SUM('Amortization Schedule'!E28:E29)</f>
        <v>29577019.690111406</v>
      </c>
      <c r="M34" s="5">
        <f>SUM('Amortization Schedule'!E30:E31)</f>
        <v>28738724.220153142</v>
      </c>
      <c r="N34" s="5">
        <f>SUM('Amortization Schedule'!E32:E33)</f>
        <v>27857990.042028241</v>
      </c>
      <c r="O34" s="5">
        <f>SUM('Amortization Schedule'!E34:E35)</f>
        <v>26932668.696135771</v>
      </c>
      <c r="P34" s="5">
        <f>SUM('Amortization Schedule'!E36:E37)</f>
        <v>25960502.957107492</v>
      </c>
      <c r="Q34" s="5">
        <f>SUM('Amortization Schedule'!E38:E39)</f>
        <v>24939121.327540904</v>
      </c>
      <c r="R34" s="5">
        <f>SUM('Amortization Schedule'!E40:E41)</f>
        <v>23866032.252977513</v>
      </c>
      <c r="S34" s="5">
        <f>SUM('Amortization Schedule'!E42:E43)</f>
        <v>22738618.04401435</v>
      </c>
      <c r="T34" s="5">
        <f>SUM('Amortization Schedule'!E44:E45)</f>
        <v>21554128.490722418</v>
      </c>
      <c r="U34" s="5">
        <f>SUM('Amortization Schedule'!E46:E47)</f>
        <v>20309674.153795093</v>
      </c>
      <c r="V34" s="5">
        <f>SUM('Amortization Schedule'!E48:E49)</f>
        <v>19002219.316060815</v>
      </c>
      <c r="W34" s="5">
        <f>SUM('Amortization Schedule'!E50:E51)</f>
        <v>17628574.577166241</v>
      </c>
      <c r="X34" s="5">
        <f>SUM('Amortization Schedule'!E52:E53)</f>
        <v>16185389.073365131</v>
      </c>
      <c r="Y34" s="5">
        <f>SUM('Amortization Schedule'!E54:E55)</f>
        <v>14669142.303434089</v>
      </c>
      <c r="Z34" s="5">
        <f>SUM('Amortization Schedule'!E56:E57)</f>
        <v>13076135.540775288</v>
      </c>
      <c r="AA34" s="5">
        <f>SUM('Amortization Schedule'!E58:E59)</f>
        <v>11402482.810756885</v>
      </c>
      <c r="AB34" s="5">
        <f>SUM('Amortization Schedule'!E60:E61)</f>
        <v>9644101.4112812988</v>
      </c>
      <c r="AC34" s="5">
        <f>SUM('Amortization Schedule'!E62:E63)</f>
        <v>7796701.9534572624</v>
      </c>
      <c r="AD34" s="5">
        <f>SUM('Amortization Schedule'!E64:E65)</f>
        <v>5855777.8980808854</v>
      </c>
      <c r="AE34" s="5">
        <f>SUM('Amortization Schedule'!E66:E67)</f>
        <v>3816594.5624010786</v>
      </c>
      <c r="AF34" s="5">
        <f>SUM('Amortization Schedule'!E68:E69)</f>
        <v>1674177.5703524817</v>
      </c>
      <c r="AG34" s="5">
        <v>0</v>
      </c>
      <c r="AH34" s="5">
        <v>0</v>
      </c>
      <c r="AI34" s="5">
        <v>0</v>
      </c>
      <c r="AJ34" s="5">
        <f t="shared" si="17"/>
        <v>671078276.60453403</v>
      </c>
      <c r="AK34" s="4">
        <f t="shared" ref="AK34:AK35" si="18">AJ34-AJ21</f>
        <v>363206656.60453403</v>
      </c>
      <c r="AL34" s="4"/>
      <c r="AM34" s="4"/>
      <c r="AN34" t="s">
        <v>111</v>
      </c>
      <c r="AO34" s="8">
        <f t="shared" ref="AO34:AO35" si="19">AJ34/1000000</f>
        <v>671.07827660453404</v>
      </c>
      <c r="AP34" s="8">
        <f t="shared" ref="AP34:AP35" si="20">AJ21/1000000</f>
        <v>307.87162000000001</v>
      </c>
      <c r="AQ34" s="8">
        <f t="shared" ref="AQ34:AQ37" si="21">AO34-AP34</f>
        <v>363.20665660453403</v>
      </c>
      <c r="AR34" s="4"/>
      <c r="AS34" s="4"/>
      <c r="AT34" s="4"/>
      <c r="AU34" s="4"/>
    </row>
    <row r="35" spans="1:47" x14ac:dyDescent="0.35">
      <c r="B35" t="s">
        <v>14</v>
      </c>
      <c r="C35" s="6">
        <f>C33/(1-$C$8)*$C$8</f>
        <v>4336528.003192761</v>
      </c>
      <c r="D35" s="6">
        <f t="shared" ref="D35:AF35" si="22">D33/(1-$C$8)*$C$8</f>
        <v>4556064.7333544036</v>
      </c>
      <c r="E35" s="6">
        <f t="shared" si="22"/>
        <v>4786715.510480511</v>
      </c>
      <c r="F35" s="6">
        <f t="shared" si="22"/>
        <v>5029042.9831986008</v>
      </c>
      <c r="G35" s="6">
        <f t="shared" si="22"/>
        <v>5283638.2842229707</v>
      </c>
      <c r="H35" s="6">
        <f t="shared" si="22"/>
        <v>5551122.47236179</v>
      </c>
      <c r="I35" s="6">
        <f t="shared" si="22"/>
        <v>5832148.0475250771</v>
      </c>
      <c r="J35" s="6">
        <f t="shared" si="22"/>
        <v>6127400.5424310751</v>
      </c>
      <c r="K35" s="6">
        <f t="shared" si="22"/>
        <v>6437600.1948916111</v>
      </c>
      <c r="L35" s="6">
        <f t="shared" si="22"/>
        <v>6763503.7047580509</v>
      </c>
      <c r="M35" s="6">
        <f t="shared" si="22"/>
        <v>7105906.0798113951</v>
      </c>
      <c r="N35" s="6">
        <f t="shared" si="22"/>
        <v>7465642.5751018487</v>
      </c>
      <c r="O35" s="6">
        <f t="shared" si="22"/>
        <v>7843590.7304663621</v>
      </c>
      <c r="P35" s="6">
        <f t="shared" si="22"/>
        <v>8240672.5111962454</v>
      </c>
      <c r="Q35" s="6">
        <f t="shared" si="22"/>
        <v>8657856.5570755396</v>
      </c>
      <c r="R35" s="6">
        <f t="shared" si="22"/>
        <v>9096160.5452774856</v>
      </c>
      <c r="S35" s="6">
        <f t="shared" si="22"/>
        <v>9556653.6728821788</v>
      </c>
      <c r="T35" s="6">
        <f t="shared" si="22"/>
        <v>10040459.265071837</v>
      </c>
      <c r="U35" s="6">
        <f t="shared" si="22"/>
        <v>10548757.515366083</v>
      </c>
      <c r="V35" s="6">
        <f t="shared" si="22"/>
        <v>11082788.364581518</v>
      </c>
      <c r="W35" s="6">
        <f t="shared" si="22"/>
        <v>11643854.525538411</v>
      </c>
      <c r="X35" s="6">
        <f t="shared" si="22"/>
        <v>12233324.660893818</v>
      </c>
      <c r="Y35" s="6">
        <f t="shared" si="22"/>
        <v>12852636.721851584</v>
      </c>
      <c r="Z35" s="6">
        <f t="shared" si="22"/>
        <v>13503301.455895308</v>
      </c>
      <c r="AA35" s="6">
        <f t="shared" si="22"/>
        <v>14186906.092100007</v>
      </c>
      <c r="AB35" s="6">
        <f t="shared" si="22"/>
        <v>14905118.213012567</v>
      </c>
      <c r="AC35" s="6">
        <f t="shared" si="22"/>
        <v>15659689.822546322</v>
      </c>
      <c r="AD35" s="6">
        <f t="shared" si="22"/>
        <v>16452461.619812731</v>
      </c>
      <c r="AE35" s="6">
        <f t="shared" si="22"/>
        <v>17285367.489315752</v>
      </c>
      <c r="AF35" s="6">
        <f t="shared" si="22"/>
        <v>18160439.218462203</v>
      </c>
      <c r="AG35" s="6">
        <v>0</v>
      </c>
      <c r="AH35" s="6">
        <v>0</v>
      </c>
      <c r="AI35" s="6">
        <v>0</v>
      </c>
      <c r="AJ35" s="12">
        <f t="shared" si="17"/>
        <v>291225352.11267608</v>
      </c>
      <c r="AK35" s="4">
        <f t="shared" si="18"/>
        <v>-68695200</v>
      </c>
      <c r="AL35" s="4"/>
      <c r="AM35" s="4"/>
      <c r="AN35" t="s">
        <v>14</v>
      </c>
      <c r="AO35" s="8">
        <f t="shared" si="19"/>
        <v>291.22535211267609</v>
      </c>
      <c r="AP35" s="8">
        <f t="shared" si="20"/>
        <v>359.92055211267609</v>
      </c>
      <c r="AQ35" s="8">
        <f t="shared" si="21"/>
        <v>-68.6952</v>
      </c>
      <c r="AR35" s="4"/>
      <c r="AS35" s="4"/>
      <c r="AT35" s="4"/>
      <c r="AU35" s="4"/>
    </row>
    <row r="36" spans="1:47" x14ac:dyDescent="0.35">
      <c r="B36" t="s">
        <v>11</v>
      </c>
      <c r="C36" s="5">
        <f>SUM(C33:C35)</f>
        <v>50472470.55667717</v>
      </c>
      <c r="D36" s="5">
        <f t="shared" ref="D36:AI36" si="23">SUM(D33:D35)</f>
        <v>50692007.286838837</v>
      </c>
      <c r="E36" s="5">
        <f t="shared" si="23"/>
        <v>50922658.063965037</v>
      </c>
      <c r="F36" s="5">
        <f t="shared" si="23"/>
        <v>51164985.536683165</v>
      </c>
      <c r="G36" s="5">
        <f t="shared" si="23"/>
        <v>51419580.837707393</v>
      </c>
      <c r="H36" s="5">
        <f t="shared" si="23"/>
        <v>51687065.025846288</v>
      </c>
      <c r="I36" s="5">
        <f t="shared" si="23"/>
        <v>51968090.601009503</v>
      </c>
      <c r="J36" s="5">
        <f t="shared" si="23"/>
        <v>52263343.095915601</v>
      </c>
      <c r="K36" s="5">
        <f t="shared" si="23"/>
        <v>52573542.748376049</v>
      </c>
      <c r="L36" s="5">
        <f t="shared" si="23"/>
        <v>52899446.258242615</v>
      </c>
      <c r="M36" s="5">
        <f t="shared" si="23"/>
        <v>53241848.633295879</v>
      </c>
      <c r="N36" s="5">
        <f t="shared" si="23"/>
        <v>53601585.128586337</v>
      </c>
      <c r="O36" s="5">
        <f t="shared" si="23"/>
        <v>53979533.283950821</v>
      </c>
      <c r="P36" s="5">
        <f t="shared" si="23"/>
        <v>54376615.064680755</v>
      </c>
      <c r="Q36" s="5">
        <f t="shared" si="23"/>
        <v>54793799.110560007</v>
      </c>
      <c r="R36" s="5">
        <f t="shared" si="23"/>
        <v>55232103.098761946</v>
      </c>
      <c r="S36" s="5">
        <f t="shared" si="23"/>
        <v>55692596.226366691</v>
      </c>
      <c r="T36" s="5">
        <f t="shared" si="23"/>
        <v>56176401.818556339</v>
      </c>
      <c r="U36" s="5">
        <f t="shared" si="23"/>
        <v>56684700.068850555</v>
      </c>
      <c r="V36" s="5">
        <f t="shared" si="23"/>
        <v>57218730.918066047</v>
      </c>
      <c r="W36" s="5">
        <f t="shared" si="23"/>
        <v>57779797.07902284</v>
      </c>
      <c r="X36" s="5">
        <f t="shared" si="23"/>
        <v>58369267.214378297</v>
      </c>
      <c r="Y36" s="5">
        <f t="shared" si="23"/>
        <v>58988579.275336102</v>
      </c>
      <c r="Z36" s="5">
        <f t="shared" si="23"/>
        <v>59639244.009379789</v>
      </c>
      <c r="AA36" s="5">
        <f t="shared" si="23"/>
        <v>60322848.645584501</v>
      </c>
      <c r="AB36" s="5">
        <f t="shared" si="23"/>
        <v>61041060.766497053</v>
      </c>
      <c r="AC36" s="5">
        <f t="shared" si="23"/>
        <v>61795632.376030788</v>
      </c>
      <c r="AD36" s="5">
        <f t="shared" si="23"/>
        <v>62588404.173297197</v>
      </c>
      <c r="AE36" s="5">
        <f t="shared" si="23"/>
        <v>63421310.042800233</v>
      </c>
      <c r="AF36" s="5">
        <f t="shared" si="23"/>
        <v>64296381.771946281</v>
      </c>
      <c r="AG36" s="5">
        <f t="shared" si="23"/>
        <v>0</v>
      </c>
      <c r="AH36" s="5">
        <f t="shared" si="23"/>
        <v>0</v>
      </c>
      <c r="AI36" s="5">
        <f t="shared" si="23"/>
        <v>0</v>
      </c>
      <c r="AJ36" s="5">
        <f t="shared" si="17"/>
        <v>1675303628.7172098</v>
      </c>
      <c r="AL36" s="4"/>
      <c r="AM36" s="4"/>
      <c r="AN36" s="34" t="s">
        <v>11</v>
      </c>
      <c r="AO36" s="37">
        <f>SUM(AO33:AO35)</f>
        <v>1675.3036287172101</v>
      </c>
      <c r="AP36" s="37">
        <f>SUM(AP33:AP35)</f>
        <v>1380.7921721126761</v>
      </c>
      <c r="AQ36" s="37">
        <f t="shared" si="21"/>
        <v>294.51145660453403</v>
      </c>
      <c r="AR36" s="4"/>
      <c r="AS36" s="4"/>
      <c r="AT36" s="4"/>
      <c r="AU36" s="4"/>
    </row>
    <row r="37" spans="1:47" x14ac:dyDescent="0.35">
      <c r="B37" t="s">
        <v>110</v>
      </c>
      <c r="C37" s="5">
        <f t="shared" ref="C37:AI37" si="24">C36/C$43</f>
        <v>44424406.960492194</v>
      </c>
      <c r="D37" s="5">
        <f t="shared" si="24"/>
        <v>41859120.773857318</v>
      </c>
      <c r="E37" s="5">
        <f t="shared" si="24"/>
        <v>39449837.267821342</v>
      </c>
      <c r="F37" s="5">
        <f t="shared" si="24"/>
        <v>37186948.698958896</v>
      </c>
      <c r="G37" s="5">
        <f t="shared" si="24"/>
        <v>35061440.795662828</v>
      </c>
      <c r="H37" s="5">
        <f t="shared" si="24"/>
        <v>33064856.073987257</v>
      </c>
      <c r="I37" s="5">
        <f t="shared" si="24"/>
        <v>31189259.421402827</v>
      </c>
      <c r="J37" s="5">
        <f t="shared" si="24"/>
        <v>29427205.808254246</v>
      </c>
      <c r="K37" s="5">
        <f t="shared" si="24"/>
        <v>27771709.995370381</v>
      </c>
      <c r="L37" s="5">
        <f t="shared" si="24"/>
        <v>26216218.114419464</v>
      </c>
      <c r="M37" s="5">
        <f t="shared" si="24"/>
        <v>24754581.005222701</v>
      </c>
      <c r="N37" s="5">
        <f t="shared" si="24"/>
        <v>23381029.201407015</v>
      </c>
      <c r="O37" s="5">
        <f t="shared" si="24"/>
        <v>22090149.462484781</v>
      </c>
      <c r="P37" s="5">
        <f t="shared" si="24"/>
        <v>20876862.756755933</v>
      </c>
      <c r="Q37" s="5">
        <f t="shared" si="24"/>
        <v>19736403.605333947</v>
      </c>
      <c r="R37" s="5">
        <f t="shared" si="24"/>
        <v>18664300.703146048</v>
      </c>
      <c r="S37" s="5">
        <f t="shared" si="24"/>
        <v>17656358.737957992</v>
      </c>
      <c r="T37" s="5">
        <f t="shared" si="24"/>
        <v>16708641.333356859</v>
      </c>
      <c r="U37" s="5">
        <f t="shared" si="24"/>
        <v>15817455.046203701</v>
      </c>
      <c r="V37" s="5">
        <f t="shared" si="24"/>
        <v>14979334.3533636</v>
      </c>
      <c r="W37" s="5">
        <f t="shared" si="24"/>
        <v>14191027.566551903</v>
      </c>
      <c r="X37" s="5">
        <f t="shared" si="24"/>
        <v>13449483.617916966</v>
      </c>
      <c r="Y37" s="5">
        <f t="shared" si="24"/>
        <v>12751839.662525687</v>
      </c>
      <c r="Z37" s="5">
        <f t="shared" si="24"/>
        <v>12095409.44724872</v>
      </c>
      <c r="AA37" s="5">
        <f t="shared" si="24"/>
        <v>11477672.39866267</v>
      </c>
      <c r="AB37" s="5">
        <f t="shared" si="24"/>
        <v>10896263.385516824</v>
      </c>
      <c r="AC37" s="5">
        <f t="shared" si="24"/>
        <v>10348963.114060506</v>
      </c>
      <c r="AD37" s="5">
        <f t="shared" si="24"/>
        <v>9833689.117104901</v>
      </c>
      <c r="AE37" s="5">
        <f t="shared" si="24"/>
        <v>9348487.3001125809</v>
      </c>
      <c r="AF37" s="5">
        <f t="shared" si="24"/>
        <v>8891524.0098771676</v>
      </c>
      <c r="AG37" s="5">
        <f t="shared" si="24"/>
        <v>0</v>
      </c>
      <c r="AH37" s="5">
        <f t="shared" si="24"/>
        <v>0</v>
      </c>
      <c r="AI37" s="5">
        <f t="shared" si="24"/>
        <v>0</v>
      </c>
      <c r="AJ37" s="5">
        <f t="shared" si="17"/>
        <v>653600479.73503733</v>
      </c>
      <c r="AN37" s="34" t="s">
        <v>109</v>
      </c>
      <c r="AO37" s="37">
        <f>AJ37/1000000</f>
        <v>653.60047973503731</v>
      </c>
      <c r="AP37" s="37">
        <f>AJ24/1000000</f>
        <v>881.31555431980132</v>
      </c>
      <c r="AQ37" s="37">
        <f t="shared" si="21"/>
        <v>-227.71507458476401</v>
      </c>
    </row>
    <row r="38" spans="1:47" x14ac:dyDescent="0.35">
      <c r="B38" t="s">
        <v>15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11">
        <v>0</v>
      </c>
      <c r="AF38" s="4">
        <v>0</v>
      </c>
      <c r="AG38" s="4">
        <v>0</v>
      </c>
      <c r="AH38" s="4">
        <v>0</v>
      </c>
      <c r="AI38" s="4">
        <v>0</v>
      </c>
      <c r="AJ38" s="5">
        <f>SUM(C38:AI38)</f>
        <v>0</v>
      </c>
      <c r="AK38" s="4"/>
      <c r="AL38" s="4"/>
      <c r="AM38" s="4"/>
      <c r="AN38" s="4"/>
      <c r="AO38" s="8"/>
      <c r="AP38" s="8"/>
      <c r="AQ38" s="8"/>
      <c r="AR38" s="4"/>
    </row>
    <row r="39" spans="1:47" x14ac:dyDescent="0.3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47" x14ac:dyDescent="0.35">
      <c r="A40" s="17" t="s">
        <v>19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</row>
    <row r="41" spans="1:47" x14ac:dyDescent="0.35">
      <c r="B41" s="1" t="s">
        <v>6</v>
      </c>
      <c r="C41" s="3">
        <v>1</v>
      </c>
      <c r="D41" s="3">
        <v>2</v>
      </c>
      <c r="E41" s="3">
        <v>3</v>
      </c>
      <c r="F41" s="3">
        <v>4</v>
      </c>
      <c r="G41" s="3">
        <v>5</v>
      </c>
      <c r="H41" s="3">
        <v>6</v>
      </c>
      <c r="I41" s="3">
        <v>7</v>
      </c>
      <c r="J41" s="3">
        <v>8</v>
      </c>
      <c r="K41" s="3">
        <v>9</v>
      </c>
      <c r="L41" s="3">
        <v>10</v>
      </c>
      <c r="M41" s="3">
        <v>11</v>
      </c>
      <c r="N41" s="3">
        <v>12</v>
      </c>
      <c r="O41" s="3">
        <v>13</v>
      </c>
      <c r="P41" s="3">
        <v>14</v>
      </c>
      <c r="Q41" s="3">
        <v>15</v>
      </c>
      <c r="R41" s="3">
        <v>16</v>
      </c>
      <c r="S41" s="3">
        <v>17</v>
      </c>
      <c r="T41" s="3">
        <v>18</v>
      </c>
      <c r="U41" s="3">
        <v>19</v>
      </c>
      <c r="V41" s="3">
        <v>20</v>
      </c>
      <c r="W41" s="3">
        <v>21</v>
      </c>
      <c r="X41" s="3">
        <v>22</v>
      </c>
      <c r="Y41" s="3">
        <v>23</v>
      </c>
      <c r="Z41" s="3">
        <v>24</v>
      </c>
      <c r="AA41" s="3">
        <v>25</v>
      </c>
      <c r="AB41" s="3">
        <v>26</v>
      </c>
      <c r="AC41" s="3">
        <v>27</v>
      </c>
      <c r="AD41" s="3">
        <v>28</v>
      </c>
      <c r="AE41" s="3">
        <v>29</v>
      </c>
      <c r="AF41" s="3">
        <v>30</v>
      </c>
      <c r="AG41" s="3">
        <v>30</v>
      </c>
      <c r="AH41" s="3">
        <v>30</v>
      </c>
      <c r="AI41" s="3">
        <v>30</v>
      </c>
      <c r="AJ41" s="3" t="s">
        <v>7</v>
      </c>
    </row>
    <row r="42" spans="1:47" x14ac:dyDescent="0.35">
      <c r="A42" s="1"/>
      <c r="B42" t="s">
        <v>20</v>
      </c>
      <c r="C42" s="4">
        <f>C23-C36</f>
        <v>43391094.654590435</v>
      </c>
      <c r="D42" s="4">
        <f t="shared" ref="D42:AI42" si="25">D23-D36</f>
        <v>41027485.530062579</v>
      </c>
      <c r="E42" s="4">
        <f t="shared" si="25"/>
        <v>92530453.893781438</v>
      </c>
      <c r="F42" s="4">
        <f t="shared" si="25"/>
        <v>86969859.632330924</v>
      </c>
      <c r="G42" s="4">
        <f t="shared" si="25"/>
        <v>81396997.542574286</v>
      </c>
      <c r="H42" s="4">
        <f t="shared" si="25"/>
        <v>75811246.565703005</v>
      </c>
      <c r="I42" s="4">
        <f t="shared" si="25"/>
        <v>70211954.201807395</v>
      </c>
      <c r="J42" s="4">
        <f t="shared" si="25"/>
        <v>64598434.918168902</v>
      </c>
      <c r="K42" s="4">
        <f t="shared" si="25"/>
        <v>58969968.476976059</v>
      </c>
      <c r="L42" s="4">
        <f t="shared" si="25"/>
        <v>53325798.178377099</v>
      </c>
      <c r="M42" s="4">
        <f t="shared" si="25"/>
        <v>47665129.014591441</v>
      </c>
      <c r="N42" s="4">
        <f t="shared" si="25"/>
        <v>41987125.730568603</v>
      </c>
      <c r="O42" s="4">
        <f t="shared" si="25"/>
        <v>-53979533.283950821</v>
      </c>
      <c r="P42" s="4">
        <f t="shared" si="25"/>
        <v>-54376615.064680755</v>
      </c>
      <c r="Q42" s="4">
        <f t="shared" si="25"/>
        <v>-54793799.110560007</v>
      </c>
      <c r="R42" s="4">
        <f t="shared" si="25"/>
        <v>-55232103.098761946</v>
      </c>
      <c r="S42" s="4">
        <f t="shared" si="25"/>
        <v>-55692596.226366691</v>
      </c>
      <c r="T42" s="4">
        <f t="shared" si="25"/>
        <v>-56176401.818556339</v>
      </c>
      <c r="U42" s="4">
        <f t="shared" si="25"/>
        <v>-56684700.068850555</v>
      </c>
      <c r="V42" s="4">
        <f t="shared" si="25"/>
        <v>-57218730.918066047</v>
      </c>
      <c r="W42" s="4">
        <f t="shared" si="25"/>
        <v>-57779797.07902284</v>
      </c>
      <c r="X42" s="4">
        <f t="shared" si="25"/>
        <v>-58369267.214378297</v>
      </c>
      <c r="Y42" s="4">
        <f t="shared" si="25"/>
        <v>-58988579.275336102</v>
      </c>
      <c r="Z42" s="4">
        <f t="shared" si="25"/>
        <v>-59639244.009379789</v>
      </c>
      <c r="AA42" s="4">
        <f t="shared" si="25"/>
        <v>-60322848.645584501</v>
      </c>
      <c r="AB42" s="4">
        <f t="shared" si="25"/>
        <v>-61041060.766497053</v>
      </c>
      <c r="AC42" s="4">
        <f t="shared" si="25"/>
        <v>-61795632.376030788</v>
      </c>
      <c r="AD42" s="4">
        <f t="shared" si="25"/>
        <v>-62588404.173297197</v>
      </c>
      <c r="AE42" s="4">
        <f t="shared" si="25"/>
        <v>-63421310.042800233</v>
      </c>
      <c r="AF42" s="4">
        <f t="shared" si="25"/>
        <v>-64296381.771946281</v>
      </c>
      <c r="AG42" s="4">
        <f t="shared" si="25"/>
        <v>0</v>
      </c>
      <c r="AH42" s="4">
        <f t="shared" si="25"/>
        <v>0</v>
      </c>
      <c r="AI42" s="4">
        <f t="shared" si="25"/>
        <v>0</v>
      </c>
      <c r="AJ42" s="4">
        <f>SUM(C42:AF42)</f>
        <v>-294511456.60453391</v>
      </c>
      <c r="AK42" s="4"/>
      <c r="AL42" s="4"/>
      <c r="AM42" s="4"/>
      <c r="AN42" s="4"/>
      <c r="AO42" s="8"/>
      <c r="AP42" s="8"/>
      <c r="AQ42" s="8"/>
      <c r="AR42" s="4"/>
      <c r="AS42" s="4"/>
      <c r="AT42" s="4"/>
      <c r="AU42" s="4"/>
    </row>
    <row r="43" spans="1:47" x14ac:dyDescent="0.35">
      <c r="A43" s="1"/>
      <c r="B43" t="s">
        <v>100</v>
      </c>
      <c r="C43" s="33">
        <f>1.0659*1.0659</f>
        <v>1.1361428100000002</v>
      </c>
      <c r="D43" s="33">
        <f>1.0659*C43</f>
        <v>1.2110146211790003</v>
      </c>
      <c r="E43" s="33">
        <f t="shared" ref="E43:AI43" si="26">1.0659*D43</f>
        <v>1.2908204847146965</v>
      </c>
      <c r="F43" s="33">
        <f t="shared" si="26"/>
        <v>1.3758855546573951</v>
      </c>
      <c r="G43" s="33">
        <f t="shared" si="26"/>
        <v>1.4665564127093176</v>
      </c>
      <c r="H43" s="33">
        <f t="shared" si="26"/>
        <v>1.5632024803068618</v>
      </c>
      <c r="I43" s="33">
        <f t="shared" si="26"/>
        <v>1.6662175237590842</v>
      </c>
      <c r="J43" s="33">
        <f t="shared" si="26"/>
        <v>1.7760212585748079</v>
      </c>
      <c r="K43" s="33">
        <f t="shared" si="26"/>
        <v>1.8930610595148878</v>
      </c>
      <c r="L43" s="33">
        <f t="shared" si="26"/>
        <v>2.0178137833369192</v>
      </c>
      <c r="M43" s="33">
        <f t="shared" si="26"/>
        <v>2.1507877116588223</v>
      </c>
      <c r="N43" s="33">
        <f t="shared" si="26"/>
        <v>2.2925246218571389</v>
      </c>
      <c r="O43" s="33">
        <f t="shared" si="26"/>
        <v>2.4436019944375245</v>
      </c>
      <c r="P43" s="33">
        <f t="shared" si="26"/>
        <v>2.6046353658709576</v>
      </c>
      <c r="Q43" s="33">
        <f t="shared" si="26"/>
        <v>2.7762808364818539</v>
      </c>
      <c r="R43" s="33">
        <f t="shared" si="26"/>
        <v>2.9592377436060082</v>
      </c>
      <c r="S43" s="33">
        <f t="shared" si="26"/>
        <v>3.1542515109096443</v>
      </c>
      <c r="T43" s="33">
        <f t="shared" si="26"/>
        <v>3.3621166854785902</v>
      </c>
      <c r="U43" s="33">
        <f t="shared" si="26"/>
        <v>3.5836801750516294</v>
      </c>
      <c r="V43" s="33">
        <f t="shared" si="26"/>
        <v>3.8198446985875321</v>
      </c>
      <c r="W43" s="33">
        <f t="shared" si="26"/>
        <v>4.0715724642244506</v>
      </c>
      <c r="X43" s="33">
        <f t="shared" si="26"/>
        <v>4.3398890896168423</v>
      </c>
      <c r="Y43" s="33">
        <f t="shared" si="26"/>
        <v>4.6258877806225929</v>
      </c>
      <c r="Z43" s="33">
        <f t="shared" si="26"/>
        <v>4.9307337853656223</v>
      </c>
      <c r="AA43" s="33">
        <f t="shared" si="26"/>
        <v>5.2556691418212171</v>
      </c>
      <c r="AB43" s="33">
        <f t="shared" si="26"/>
        <v>5.6020177382672358</v>
      </c>
      <c r="AC43" s="33">
        <f t="shared" si="26"/>
        <v>5.9711907072190469</v>
      </c>
      <c r="AD43" s="33">
        <f t="shared" si="26"/>
        <v>6.3646921748247829</v>
      </c>
      <c r="AE43" s="33">
        <f t="shared" si="26"/>
        <v>6.7841253891457365</v>
      </c>
      <c r="AF43" s="33">
        <f t="shared" si="26"/>
        <v>7.2311992522904411</v>
      </c>
      <c r="AG43" s="33">
        <f t="shared" si="26"/>
        <v>7.7077352830163814</v>
      </c>
      <c r="AH43" s="33">
        <f t="shared" si="26"/>
        <v>8.215675038167161</v>
      </c>
      <c r="AI43" s="33">
        <f t="shared" si="26"/>
        <v>8.7570880231823782</v>
      </c>
      <c r="AJ43" s="33">
        <f>1.0659*AF43</f>
        <v>7.7077352830163814</v>
      </c>
      <c r="AK43" s="4"/>
      <c r="AL43" s="4"/>
      <c r="AM43" s="4"/>
      <c r="AN43" s="4"/>
      <c r="AO43" s="8"/>
      <c r="AP43" s="8"/>
      <c r="AQ43" s="8"/>
      <c r="AR43" s="4"/>
      <c r="AS43" s="4"/>
      <c r="AT43" s="4"/>
      <c r="AU43" s="4"/>
    </row>
    <row r="44" spans="1:47" x14ac:dyDescent="0.35">
      <c r="A44" s="1"/>
      <c r="B44" t="s">
        <v>98</v>
      </c>
      <c r="C44" s="2">
        <f>+C42/C43</f>
        <v>38191584.959808379</v>
      </c>
      <c r="D44" s="2">
        <f t="shared" ref="D44:AJ44" si="27">+D42/D43</f>
        <v>33878604.611825161</v>
      </c>
      <c r="E44" s="2">
        <f t="shared" si="27"/>
        <v>71683440.873060659</v>
      </c>
      <c r="F44" s="2">
        <f t="shared" si="27"/>
        <v>63210097.190087155</v>
      </c>
      <c r="G44" s="2">
        <f t="shared" si="27"/>
        <v>55502125.139667422</v>
      </c>
      <c r="H44" s="2">
        <f t="shared" si="27"/>
        <v>48497393.984956451</v>
      </c>
      <c r="I44" s="2">
        <f t="shared" si="27"/>
        <v>42138528.253745116</v>
      </c>
      <c r="J44" s="2">
        <f t="shared" si="27"/>
        <v>36372557.257567279</v>
      </c>
      <c r="K44" s="2">
        <f t="shared" si="27"/>
        <v>31150589.771302775</v>
      </c>
      <c r="L44" s="2">
        <f t="shared" si="27"/>
        <v>26427512.101830639</v>
      </c>
      <c r="M44" s="2">
        <f t="shared" si="27"/>
        <v>22161707.897163454</v>
      </c>
      <c r="N44" s="2">
        <f t="shared" si="27"/>
        <v>18314798.161930092</v>
      </c>
      <c r="O44" s="2">
        <f t="shared" si="27"/>
        <v>-22090149.462484781</v>
      </c>
      <c r="P44" s="2">
        <f t="shared" si="27"/>
        <v>-20876862.756755933</v>
      </c>
      <c r="Q44" s="2">
        <f t="shared" si="27"/>
        <v>-19736403.605333947</v>
      </c>
      <c r="R44" s="2">
        <f t="shared" si="27"/>
        <v>-18664300.703146048</v>
      </c>
      <c r="S44" s="2">
        <f t="shared" si="27"/>
        <v>-17656358.737957992</v>
      </c>
      <c r="T44" s="2">
        <f t="shared" si="27"/>
        <v>-16708641.333356859</v>
      </c>
      <c r="U44" s="2">
        <f t="shared" si="27"/>
        <v>-15817455.046203701</v>
      </c>
      <c r="V44" s="2">
        <f t="shared" si="27"/>
        <v>-14979334.3533636</v>
      </c>
      <c r="W44" s="2">
        <f t="shared" si="27"/>
        <v>-14191027.566551903</v>
      </c>
      <c r="X44" s="2">
        <f t="shared" si="27"/>
        <v>-13449483.617916966</v>
      </c>
      <c r="Y44" s="2">
        <f t="shared" si="27"/>
        <v>-12751839.662525687</v>
      </c>
      <c r="Z44" s="2">
        <f t="shared" si="27"/>
        <v>-12095409.44724872</v>
      </c>
      <c r="AA44" s="2">
        <f t="shared" si="27"/>
        <v>-11477672.39866267</v>
      </c>
      <c r="AB44" s="2">
        <f t="shared" si="27"/>
        <v>-10896263.385516824</v>
      </c>
      <c r="AC44" s="2">
        <f t="shared" si="27"/>
        <v>-10348963.114060506</v>
      </c>
      <c r="AD44" s="2">
        <f t="shared" si="27"/>
        <v>-9833689.117104901</v>
      </c>
      <c r="AE44" s="2">
        <f t="shared" si="27"/>
        <v>-9348487.3001125809</v>
      </c>
      <c r="AF44" s="2">
        <f t="shared" si="27"/>
        <v>-8891524.0098771676</v>
      </c>
      <c r="AG44" s="2">
        <f t="shared" si="27"/>
        <v>0</v>
      </c>
      <c r="AH44" s="2">
        <f t="shared" si="27"/>
        <v>0</v>
      </c>
      <c r="AI44" s="2">
        <f t="shared" si="27"/>
        <v>0</v>
      </c>
      <c r="AJ44" s="2">
        <f t="shared" si="27"/>
        <v>-38209856.175714225</v>
      </c>
      <c r="AK44" s="4"/>
      <c r="AL44" s="4"/>
      <c r="AM44" s="4"/>
      <c r="AN44" s="4"/>
      <c r="AO44" s="8"/>
      <c r="AP44" s="8"/>
      <c r="AQ44" s="8"/>
      <c r="AR44" s="4"/>
      <c r="AS44" s="4"/>
      <c r="AT44" s="4"/>
      <c r="AU44" s="4"/>
    </row>
    <row r="45" spans="1:47" x14ac:dyDescent="0.35">
      <c r="A45" s="1"/>
      <c r="B45" t="s">
        <v>21</v>
      </c>
      <c r="C45" s="2">
        <f t="shared" ref="C45:AI45" si="28">C25-C38</f>
        <v>25189200</v>
      </c>
      <c r="D45" s="2">
        <f t="shared" si="28"/>
        <v>24231600</v>
      </c>
      <c r="E45" s="2">
        <f t="shared" si="28"/>
        <v>22565160</v>
      </c>
      <c r="F45" s="2">
        <f t="shared" si="28"/>
        <v>20189880</v>
      </c>
      <c r="G45" s="2">
        <f t="shared" si="28"/>
        <v>17814600</v>
      </c>
      <c r="H45" s="2">
        <f t="shared" si="28"/>
        <v>15439320</v>
      </c>
      <c r="I45" s="2">
        <f t="shared" si="28"/>
        <v>13064040</v>
      </c>
      <c r="J45" s="2">
        <f t="shared" si="28"/>
        <v>10688760</v>
      </c>
      <c r="K45" s="2">
        <f t="shared" si="28"/>
        <v>8313480</v>
      </c>
      <c r="L45" s="2">
        <f t="shared" si="28"/>
        <v>5938200</v>
      </c>
      <c r="M45" s="2">
        <f t="shared" si="28"/>
        <v>3562920</v>
      </c>
      <c r="N45" s="2">
        <f t="shared" si="28"/>
        <v>1187640</v>
      </c>
      <c r="O45" s="2">
        <f t="shared" si="28"/>
        <v>0</v>
      </c>
      <c r="P45" s="2">
        <f t="shared" si="28"/>
        <v>0</v>
      </c>
      <c r="Q45" s="2">
        <f t="shared" si="28"/>
        <v>0</v>
      </c>
      <c r="R45" s="2">
        <f t="shared" si="28"/>
        <v>0</v>
      </c>
      <c r="S45" s="2">
        <f t="shared" si="28"/>
        <v>0</v>
      </c>
      <c r="T45" s="2">
        <f t="shared" si="28"/>
        <v>0</v>
      </c>
      <c r="U45" s="2">
        <f t="shared" si="28"/>
        <v>0</v>
      </c>
      <c r="V45" s="2">
        <f t="shared" si="28"/>
        <v>0</v>
      </c>
      <c r="W45" s="2">
        <f t="shared" si="28"/>
        <v>0</v>
      </c>
      <c r="X45" s="2">
        <f t="shared" si="28"/>
        <v>0</v>
      </c>
      <c r="Y45" s="2">
        <f t="shared" si="28"/>
        <v>0</v>
      </c>
      <c r="Z45" s="2">
        <f t="shared" si="28"/>
        <v>0</v>
      </c>
      <c r="AA45" s="2">
        <f t="shared" si="28"/>
        <v>0</v>
      </c>
      <c r="AB45" s="2">
        <f t="shared" si="28"/>
        <v>0</v>
      </c>
      <c r="AC45" s="2">
        <f t="shared" si="28"/>
        <v>0</v>
      </c>
      <c r="AD45" s="2">
        <f t="shared" si="28"/>
        <v>0</v>
      </c>
      <c r="AE45" s="2">
        <f t="shared" si="28"/>
        <v>0</v>
      </c>
      <c r="AF45" s="2">
        <f t="shared" si="28"/>
        <v>0</v>
      </c>
      <c r="AG45" s="2">
        <f t="shared" si="28"/>
        <v>0</v>
      </c>
      <c r="AH45" s="2">
        <f t="shared" si="28"/>
        <v>0</v>
      </c>
      <c r="AI45" s="2">
        <f t="shared" si="28"/>
        <v>0</v>
      </c>
      <c r="AJ45" s="2">
        <f>SUM(C45:AF45)</f>
        <v>168184800</v>
      </c>
      <c r="AK45" s="4"/>
      <c r="AL45" s="4"/>
      <c r="AM45" s="4"/>
      <c r="AN45" s="4"/>
      <c r="AO45" s="8"/>
      <c r="AP45" s="8"/>
      <c r="AQ45" s="8"/>
      <c r="AR45" s="4"/>
      <c r="AS45" s="4"/>
      <c r="AT45" s="4"/>
      <c r="AU45" s="4"/>
    </row>
    <row r="46" spans="1:47" ht="15" thickBot="1" x14ac:dyDescent="0.4"/>
    <row r="47" spans="1:47" ht="15" thickBot="1" x14ac:dyDescent="0.4">
      <c r="B47" s="13" t="s">
        <v>99</v>
      </c>
      <c r="C47" s="14">
        <f>SUM(C44:AI44)</f>
        <v>227715074.58476388</v>
      </c>
    </row>
    <row r="48" spans="1:47" x14ac:dyDescent="0.35">
      <c r="C48" s="4"/>
      <c r="D48" s="4"/>
      <c r="E48" s="4"/>
      <c r="F48" s="4"/>
      <c r="G48" s="4"/>
    </row>
    <row r="49" spans="1:5" ht="15" thickBot="1" x14ac:dyDescent="0.4">
      <c r="C49" s="19"/>
      <c r="D49" s="19" t="s">
        <v>113</v>
      </c>
    </row>
    <row r="50" spans="1:5" ht="15" thickBot="1" x14ac:dyDescent="0.4">
      <c r="A50" s="39" t="s">
        <v>101</v>
      </c>
      <c r="B50" s="13" t="s">
        <v>99</v>
      </c>
      <c r="C50" s="14">
        <v>227715074.58476388</v>
      </c>
      <c r="D50" s="14">
        <f>+C50-$C$52</f>
        <v>20912561.55332458</v>
      </c>
      <c r="E50" s="20"/>
    </row>
    <row r="51" spans="1:5" ht="15" thickBot="1" x14ac:dyDescent="0.4">
      <c r="A51" s="39" t="s">
        <v>102</v>
      </c>
      <c r="B51" s="13" t="s">
        <v>99</v>
      </c>
      <c r="C51" s="14">
        <v>214373528.77429283</v>
      </c>
      <c r="D51" s="14">
        <f>+C51-$C$52</f>
        <v>7571015.7428535223</v>
      </c>
    </row>
    <row r="52" spans="1:5" ht="15" thickBot="1" x14ac:dyDescent="0.4">
      <c r="A52" s="39" t="s">
        <v>112</v>
      </c>
      <c r="B52" s="13" t="s">
        <v>99</v>
      </c>
      <c r="C52" s="14">
        <v>206802513.0314393</v>
      </c>
      <c r="D52" s="14"/>
    </row>
    <row r="53" spans="1:5" x14ac:dyDescent="0.35">
      <c r="C53" s="20"/>
      <c r="D53" s="20"/>
      <c r="E53" s="20"/>
    </row>
    <row r="54" spans="1:5" x14ac:dyDescent="0.35">
      <c r="C54" s="19"/>
      <c r="D54" s="19"/>
      <c r="E54" s="19"/>
    </row>
  </sheetData>
  <pageMargins left="0.7" right="0.7" top="0.75" bottom="0.75" header="0.3" footer="0.3"/>
  <pageSetup paperSize="17" scale="51" fitToWidth="2" fitToHeight="0" orientation="landscape" r:id="rId1"/>
  <rowBreaks count="1" manualBreakCount="1">
    <brk id="52" max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01300-E728-49A7-9B87-6469B2E942DE}">
  <dimension ref="A1:G69"/>
  <sheetViews>
    <sheetView view="pageBreakPreview" zoomScale="60" zoomScaleNormal="100" workbookViewId="0">
      <selection activeCell="D18" sqref="D18"/>
    </sheetView>
  </sheetViews>
  <sheetFormatPr defaultRowHeight="14.5" x14ac:dyDescent="0.35"/>
  <cols>
    <col min="1" max="1" width="22" customWidth="1"/>
    <col min="2" max="3" width="14" customWidth="1"/>
    <col min="4" max="4" width="16" customWidth="1"/>
    <col min="5" max="6" width="13" customWidth="1"/>
    <col min="7" max="7" width="19" customWidth="1"/>
  </cols>
  <sheetData>
    <row r="1" spans="1:7" x14ac:dyDescent="0.35">
      <c r="A1" s="16" t="s">
        <v>22</v>
      </c>
      <c r="B1" s="2">
        <f>+'Appendix D - 28Y'!C9</f>
        <v>713000000</v>
      </c>
      <c r="C1" s="2"/>
    </row>
    <row r="2" spans="1:7" x14ac:dyDescent="0.35">
      <c r="A2" s="16" t="s">
        <v>23</v>
      </c>
      <c r="B2" s="15">
        <v>0.05</v>
      </c>
      <c r="C2" s="15">
        <f>+B2/2</f>
        <v>2.5000000000000001E-2</v>
      </c>
    </row>
    <row r="3" spans="1:7" x14ac:dyDescent="0.35">
      <c r="A3" s="16" t="s">
        <v>24</v>
      </c>
      <c r="B3">
        <v>30</v>
      </c>
      <c r="C3">
        <f>+B3*B4</f>
        <v>60</v>
      </c>
    </row>
    <row r="4" spans="1:7" x14ac:dyDescent="0.35">
      <c r="A4" s="16" t="s">
        <v>25</v>
      </c>
      <c r="B4">
        <v>2</v>
      </c>
    </row>
    <row r="5" spans="1:7" x14ac:dyDescent="0.35">
      <c r="A5" s="16" t="s">
        <v>96</v>
      </c>
      <c r="B5" s="2">
        <f>PMT(C2,C3,B1)</f>
        <v>-23067971.276742239</v>
      </c>
      <c r="C5" s="2"/>
    </row>
    <row r="6" spans="1:7" x14ac:dyDescent="0.35">
      <c r="A6" s="16" t="s">
        <v>26</v>
      </c>
      <c r="B6" t="s">
        <v>27</v>
      </c>
    </row>
    <row r="7" spans="1:7" x14ac:dyDescent="0.35">
      <c r="A7" s="16" t="s">
        <v>28</v>
      </c>
      <c r="B7" t="s">
        <v>29</v>
      </c>
    </row>
    <row r="9" spans="1:7" ht="15" thickBot="1" x14ac:dyDescent="0.4">
      <c r="A9" s="31" t="s">
        <v>30</v>
      </c>
      <c r="B9" s="32" t="s">
        <v>31</v>
      </c>
      <c r="C9" s="32" t="s">
        <v>97</v>
      </c>
      <c r="D9" s="32" t="s">
        <v>32</v>
      </c>
      <c r="E9" s="32" t="s">
        <v>33</v>
      </c>
      <c r="F9" s="32" t="s">
        <v>34</v>
      </c>
      <c r="G9" s="32" t="s">
        <v>35</v>
      </c>
    </row>
    <row r="10" spans="1:7" ht="15" thickTop="1" x14ac:dyDescent="0.35">
      <c r="A10" s="21">
        <v>1</v>
      </c>
      <c r="B10" s="22" t="s">
        <v>29</v>
      </c>
      <c r="C10" s="24">
        <f t="shared" ref="C10" si="0">+B1</f>
        <v>713000000</v>
      </c>
      <c r="D10" s="23">
        <f>-$B$5</f>
        <v>23067971.276742239</v>
      </c>
      <c r="E10" s="22">
        <f>+C10*$C$2</f>
        <v>17825000</v>
      </c>
      <c r="F10" s="23">
        <f>+D10-E10</f>
        <v>5242971.2767422386</v>
      </c>
      <c r="G10" s="23">
        <f>+C10-F10</f>
        <v>707757028.72325778</v>
      </c>
    </row>
    <row r="11" spans="1:7" x14ac:dyDescent="0.35">
      <c r="A11" s="25">
        <v>2</v>
      </c>
      <c r="B11" s="26" t="s">
        <v>36</v>
      </c>
      <c r="C11" s="27">
        <f>+G10</f>
        <v>707757028.72325778</v>
      </c>
      <c r="D11" s="26">
        <f t="shared" ref="D11:D69" si="1">-$B$5</f>
        <v>23067971.276742239</v>
      </c>
      <c r="E11" s="26">
        <f t="shared" ref="E11:E69" si="2">+C11*$C$2</f>
        <v>17693925.718081445</v>
      </c>
      <c r="F11" s="26">
        <f t="shared" ref="F11:F69" si="3">+D11-E11</f>
        <v>5374045.558660794</v>
      </c>
      <c r="G11" s="26">
        <f t="shared" ref="G11:G69" si="4">+C11-F11</f>
        <v>702382983.16459703</v>
      </c>
    </row>
    <row r="12" spans="1:7" x14ac:dyDescent="0.35">
      <c r="A12" s="28">
        <v>3</v>
      </c>
      <c r="B12" s="29" t="s">
        <v>37</v>
      </c>
      <c r="C12" s="30">
        <f t="shared" ref="C12:C69" si="5">+G11</f>
        <v>702382983.16459703</v>
      </c>
      <c r="D12" s="29">
        <f t="shared" si="1"/>
        <v>23067971.276742239</v>
      </c>
      <c r="E12" s="29">
        <f t="shared" si="2"/>
        <v>17559574.579114925</v>
      </c>
      <c r="F12" s="29">
        <f t="shared" si="3"/>
        <v>5508396.6976273134</v>
      </c>
      <c r="G12" s="29">
        <f t="shared" si="4"/>
        <v>696874586.46696973</v>
      </c>
    </row>
    <row r="13" spans="1:7" x14ac:dyDescent="0.35">
      <c r="A13" s="25">
        <v>4</v>
      </c>
      <c r="B13" s="26" t="s">
        <v>38</v>
      </c>
      <c r="C13" s="27">
        <f t="shared" si="5"/>
        <v>696874586.46696973</v>
      </c>
      <c r="D13" s="26">
        <f t="shared" si="1"/>
        <v>23067971.276742239</v>
      </c>
      <c r="E13" s="26">
        <f t="shared" si="2"/>
        <v>17421864.661674242</v>
      </c>
      <c r="F13" s="26">
        <f t="shared" si="3"/>
        <v>5646106.6150679961</v>
      </c>
      <c r="G13" s="26">
        <f t="shared" si="4"/>
        <v>691228479.85190177</v>
      </c>
    </row>
    <row r="14" spans="1:7" x14ac:dyDescent="0.35">
      <c r="A14" s="28">
        <v>5</v>
      </c>
      <c r="B14" s="29" t="s">
        <v>39</v>
      </c>
      <c r="C14" s="30">
        <f t="shared" si="5"/>
        <v>691228479.85190177</v>
      </c>
      <c r="D14" s="29">
        <f t="shared" si="1"/>
        <v>23067971.276742239</v>
      </c>
      <c r="E14" s="29">
        <f t="shared" si="2"/>
        <v>17280711.996297546</v>
      </c>
      <c r="F14" s="29">
        <f t="shared" si="3"/>
        <v>5787259.2804446928</v>
      </c>
      <c r="G14" s="29">
        <f t="shared" si="4"/>
        <v>685441220.57145703</v>
      </c>
    </row>
    <row r="15" spans="1:7" x14ac:dyDescent="0.35">
      <c r="A15" s="25">
        <v>6</v>
      </c>
      <c r="B15" s="26" t="s">
        <v>40</v>
      </c>
      <c r="C15" s="27">
        <f t="shared" si="5"/>
        <v>685441220.57145703</v>
      </c>
      <c r="D15" s="26">
        <f t="shared" si="1"/>
        <v>23067971.276742239</v>
      </c>
      <c r="E15" s="26">
        <f t="shared" si="2"/>
        <v>17136030.514286425</v>
      </c>
      <c r="F15" s="26">
        <f t="shared" si="3"/>
        <v>5931940.7624558136</v>
      </c>
      <c r="G15" s="26">
        <f t="shared" si="4"/>
        <v>679509279.80900121</v>
      </c>
    </row>
    <row r="16" spans="1:7" x14ac:dyDescent="0.35">
      <c r="A16" s="28">
        <v>7</v>
      </c>
      <c r="B16" s="29" t="s">
        <v>41</v>
      </c>
      <c r="C16" s="30">
        <f t="shared" si="5"/>
        <v>679509279.80900121</v>
      </c>
      <c r="D16" s="29">
        <f t="shared" si="1"/>
        <v>23067971.276742239</v>
      </c>
      <c r="E16" s="29">
        <f t="shared" si="2"/>
        <v>16987731.995225031</v>
      </c>
      <c r="F16" s="29">
        <f t="shared" si="3"/>
        <v>6080239.2815172076</v>
      </c>
      <c r="G16" s="29">
        <f t="shared" si="4"/>
        <v>673429040.52748394</v>
      </c>
    </row>
    <row r="17" spans="1:7" x14ac:dyDescent="0.35">
      <c r="A17" s="25">
        <v>8</v>
      </c>
      <c r="B17" s="26" t="s">
        <v>42</v>
      </c>
      <c r="C17" s="27">
        <f t="shared" si="5"/>
        <v>673429040.52748394</v>
      </c>
      <c r="D17" s="26">
        <f t="shared" si="1"/>
        <v>23067971.276742239</v>
      </c>
      <c r="E17" s="26">
        <f t="shared" si="2"/>
        <v>16835726.013187099</v>
      </c>
      <c r="F17" s="26">
        <f t="shared" si="3"/>
        <v>6232245.2635551393</v>
      </c>
      <c r="G17" s="26">
        <f t="shared" si="4"/>
        <v>667196795.26392877</v>
      </c>
    </row>
    <row r="18" spans="1:7" x14ac:dyDescent="0.35">
      <c r="A18" s="28">
        <v>9</v>
      </c>
      <c r="B18" s="29" t="s">
        <v>43</v>
      </c>
      <c r="C18" s="30">
        <f t="shared" si="5"/>
        <v>667196795.26392877</v>
      </c>
      <c r="D18" s="29">
        <f t="shared" si="1"/>
        <v>23067971.276742239</v>
      </c>
      <c r="E18" s="29">
        <f t="shared" si="2"/>
        <v>16679919.881598219</v>
      </c>
      <c r="F18" s="29">
        <f t="shared" si="3"/>
        <v>6388051.3951440193</v>
      </c>
      <c r="G18" s="29">
        <f t="shared" si="4"/>
        <v>660808743.86878479</v>
      </c>
    </row>
    <row r="19" spans="1:7" x14ac:dyDescent="0.35">
      <c r="A19" s="25">
        <v>10</v>
      </c>
      <c r="B19" s="26" t="s">
        <v>44</v>
      </c>
      <c r="C19" s="27">
        <f t="shared" si="5"/>
        <v>660808743.86878479</v>
      </c>
      <c r="D19" s="26">
        <f t="shared" si="1"/>
        <v>23067971.276742239</v>
      </c>
      <c r="E19" s="26">
        <f t="shared" si="2"/>
        <v>16520218.596719621</v>
      </c>
      <c r="F19" s="26">
        <f t="shared" si="3"/>
        <v>6547752.6800226178</v>
      </c>
      <c r="G19" s="26">
        <f t="shared" si="4"/>
        <v>654260991.18876219</v>
      </c>
    </row>
    <row r="20" spans="1:7" x14ac:dyDescent="0.35">
      <c r="A20" s="28">
        <v>11</v>
      </c>
      <c r="B20" s="29" t="s">
        <v>45</v>
      </c>
      <c r="C20" s="30">
        <f t="shared" si="5"/>
        <v>654260991.18876219</v>
      </c>
      <c r="D20" s="29">
        <f t="shared" si="1"/>
        <v>23067971.276742239</v>
      </c>
      <c r="E20" s="29">
        <f t="shared" si="2"/>
        <v>16356524.779719055</v>
      </c>
      <c r="F20" s="29">
        <f t="shared" si="3"/>
        <v>6711446.4970231839</v>
      </c>
      <c r="G20" s="29">
        <f t="shared" si="4"/>
        <v>647549544.69173896</v>
      </c>
    </row>
    <row r="21" spans="1:7" x14ac:dyDescent="0.35">
      <c r="A21" s="25">
        <v>12</v>
      </c>
      <c r="B21" s="26" t="s">
        <v>46</v>
      </c>
      <c r="C21" s="27">
        <f t="shared" si="5"/>
        <v>647549544.69173896</v>
      </c>
      <c r="D21" s="26">
        <f t="shared" si="1"/>
        <v>23067971.276742239</v>
      </c>
      <c r="E21" s="26">
        <f t="shared" si="2"/>
        <v>16188738.617293475</v>
      </c>
      <c r="F21" s="26">
        <f t="shared" si="3"/>
        <v>6879232.6594487634</v>
      </c>
      <c r="G21" s="26">
        <f t="shared" si="4"/>
        <v>640670312.03229022</v>
      </c>
    </row>
    <row r="22" spans="1:7" x14ac:dyDescent="0.35">
      <c r="A22" s="28">
        <v>13</v>
      </c>
      <c r="B22" s="29" t="s">
        <v>47</v>
      </c>
      <c r="C22" s="30">
        <f t="shared" si="5"/>
        <v>640670312.03229022</v>
      </c>
      <c r="D22" s="29">
        <f t="shared" si="1"/>
        <v>23067971.276742239</v>
      </c>
      <c r="E22" s="29">
        <f t="shared" si="2"/>
        <v>16016757.800807256</v>
      </c>
      <c r="F22" s="29">
        <f t="shared" si="3"/>
        <v>7051213.4759349823</v>
      </c>
      <c r="G22" s="29">
        <f t="shared" si="4"/>
        <v>633619098.55635524</v>
      </c>
    </row>
    <row r="23" spans="1:7" x14ac:dyDescent="0.35">
      <c r="A23" s="25">
        <v>14</v>
      </c>
      <c r="B23" s="26" t="s">
        <v>48</v>
      </c>
      <c r="C23" s="27">
        <f t="shared" si="5"/>
        <v>633619098.55635524</v>
      </c>
      <c r="D23" s="26">
        <f t="shared" si="1"/>
        <v>23067971.276742239</v>
      </c>
      <c r="E23" s="26">
        <f t="shared" si="2"/>
        <v>15840477.463908881</v>
      </c>
      <c r="F23" s="26">
        <f t="shared" si="3"/>
        <v>7227493.8128333576</v>
      </c>
      <c r="G23" s="26">
        <f t="shared" si="4"/>
        <v>626391604.74352193</v>
      </c>
    </row>
    <row r="24" spans="1:7" x14ac:dyDescent="0.35">
      <c r="A24" s="28">
        <v>15</v>
      </c>
      <c r="B24" s="29" t="s">
        <v>49</v>
      </c>
      <c r="C24" s="30">
        <f t="shared" si="5"/>
        <v>626391604.74352193</v>
      </c>
      <c r="D24" s="29">
        <f t="shared" si="1"/>
        <v>23067971.276742239</v>
      </c>
      <c r="E24" s="29">
        <f t="shared" si="2"/>
        <v>15659790.118588049</v>
      </c>
      <c r="F24" s="29">
        <f t="shared" si="3"/>
        <v>7408181.1581541896</v>
      </c>
      <c r="G24" s="29">
        <f t="shared" si="4"/>
        <v>618983423.58536768</v>
      </c>
    </row>
    <row r="25" spans="1:7" x14ac:dyDescent="0.35">
      <c r="A25" s="25">
        <v>16</v>
      </c>
      <c r="B25" s="26" t="s">
        <v>50</v>
      </c>
      <c r="C25" s="27">
        <f t="shared" si="5"/>
        <v>618983423.58536768</v>
      </c>
      <c r="D25" s="27">
        <f t="shared" si="1"/>
        <v>23067971.276742239</v>
      </c>
      <c r="E25" s="27">
        <f t="shared" si="2"/>
        <v>15474585.589634193</v>
      </c>
      <c r="F25" s="27">
        <f t="shared" si="3"/>
        <v>7593385.6871080454</v>
      </c>
      <c r="G25" s="27">
        <f t="shared" si="4"/>
        <v>611390037.89825964</v>
      </c>
    </row>
    <row r="26" spans="1:7" x14ac:dyDescent="0.35">
      <c r="A26" s="28">
        <v>17</v>
      </c>
      <c r="B26" s="29" t="s">
        <v>51</v>
      </c>
      <c r="C26" s="30">
        <f t="shared" si="5"/>
        <v>611390037.89825964</v>
      </c>
      <c r="D26" s="30">
        <f t="shared" si="1"/>
        <v>23067971.276742239</v>
      </c>
      <c r="E26" s="30">
        <f t="shared" si="2"/>
        <v>15284750.947456492</v>
      </c>
      <c r="F26" s="30">
        <f t="shared" si="3"/>
        <v>7783220.3292857464</v>
      </c>
      <c r="G26" s="30">
        <f t="shared" si="4"/>
        <v>603606817.5689739</v>
      </c>
    </row>
    <row r="27" spans="1:7" x14ac:dyDescent="0.35">
      <c r="A27" s="25">
        <v>18</v>
      </c>
      <c r="B27" s="26" t="s">
        <v>52</v>
      </c>
      <c r="C27" s="27">
        <f t="shared" si="5"/>
        <v>603606817.5689739</v>
      </c>
      <c r="D27" s="27">
        <f t="shared" si="1"/>
        <v>23067971.276742239</v>
      </c>
      <c r="E27" s="27">
        <f t="shared" si="2"/>
        <v>15090170.439224347</v>
      </c>
      <c r="F27" s="27">
        <f t="shared" si="3"/>
        <v>7977800.8375178911</v>
      </c>
      <c r="G27" s="27">
        <f t="shared" si="4"/>
        <v>595629016.73145604</v>
      </c>
    </row>
    <row r="28" spans="1:7" x14ac:dyDescent="0.35">
      <c r="A28" s="28">
        <v>19</v>
      </c>
      <c r="B28" s="29" t="s">
        <v>53</v>
      </c>
      <c r="C28" s="30">
        <f t="shared" si="5"/>
        <v>595629016.73145604</v>
      </c>
      <c r="D28" s="30">
        <f t="shared" si="1"/>
        <v>23067971.276742239</v>
      </c>
      <c r="E28" s="30">
        <f t="shared" si="2"/>
        <v>14890725.418286402</v>
      </c>
      <c r="F28" s="30">
        <f t="shared" si="3"/>
        <v>8177245.8584558368</v>
      </c>
      <c r="G28" s="30">
        <f t="shared" si="4"/>
        <v>587451770.87300014</v>
      </c>
    </row>
    <row r="29" spans="1:7" x14ac:dyDescent="0.35">
      <c r="A29" s="25">
        <v>20</v>
      </c>
      <c r="B29" s="26" t="s">
        <v>54</v>
      </c>
      <c r="C29" s="27">
        <f t="shared" si="5"/>
        <v>587451770.87300014</v>
      </c>
      <c r="D29" s="27">
        <f t="shared" si="1"/>
        <v>23067971.276742239</v>
      </c>
      <c r="E29" s="27">
        <f t="shared" si="2"/>
        <v>14686294.271825004</v>
      </c>
      <c r="F29" s="27">
        <f t="shared" si="3"/>
        <v>8381677.0049172342</v>
      </c>
      <c r="G29" s="27">
        <f t="shared" si="4"/>
        <v>579070093.86808288</v>
      </c>
    </row>
    <row r="30" spans="1:7" x14ac:dyDescent="0.35">
      <c r="A30" s="28">
        <v>21</v>
      </c>
      <c r="B30" s="29" t="s">
        <v>55</v>
      </c>
      <c r="C30" s="30">
        <f t="shared" si="5"/>
        <v>579070093.86808288</v>
      </c>
      <c r="D30" s="30">
        <f t="shared" si="1"/>
        <v>23067971.276742239</v>
      </c>
      <c r="E30" s="30">
        <f t="shared" si="2"/>
        <v>14476752.346702073</v>
      </c>
      <c r="F30" s="30">
        <f t="shared" si="3"/>
        <v>8591218.9300401658</v>
      </c>
      <c r="G30" s="30">
        <f t="shared" si="4"/>
        <v>570478874.93804276</v>
      </c>
    </row>
    <row r="31" spans="1:7" x14ac:dyDescent="0.35">
      <c r="A31" s="25">
        <v>22</v>
      </c>
      <c r="B31" s="26" t="s">
        <v>56</v>
      </c>
      <c r="C31" s="27">
        <f t="shared" si="5"/>
        <v>570478874.93804276</v>
      </c>
      <c r="D31" s="27">
        <f t="shared" si="1"/>
        <v>23067971.276742239</v>
      </c>
      <c r="E31" s="27">
        <f t="shared" si="2"/>
        <v>14261971.873451069</v>
      </c>
      <c r="F31" s="27">
        <f t="shared" si="3"/>
        <v>8805999.4032911696</v>
      </c>
      <c r="G31" s="27">
        <f t="shared" si="4"/>
        <v>561672875.53475153</v>
      </c>
    </row>
    <row r="32" spans="1:7" x14ac:dyDescent="0.35">
      <c r="A32" s="28">
        <v>23</v>
      </c>
      <c r="B32" s="29" t="s">
        <v>57</v>
      </c>
      <c r="C32" s="30">
        <f t="shared" si="5"/>
        <v>561672875.53475153</v>
      </c>
      <c r="D32" s="30">
        <f t="shared" si="1"/>
        <v>23067971.276742239</v>
      </c>
      <c r="E32" s="30">
        <f t="shared" si="2"/>
        <v>14041821.888368789</v>
      </c>
      <c r="F32" s="30">
        <f t="shared" si="3"/>
        <v>9026149.3883734494</v>
      </c>
      <c r="G32" s="30">
        <f t="shared" si="4"/>
        <v>552646726.14637804</v>
      </c>
    </row>
    <row r="33" spans="1:7" x14ac:dyDescent="0.35">
      <c r="A33" s="25">
        <v>24</v>
      </c>
      <c r="B33" s="26" t="s">
        <v>58</v>
      </c>
      <c r="C33" s="27">
        <f t="shared" si="5"/>
        <v>552646726.14637804</v>
      </c>
      <c r="D33" s="27">
        <f t="shared" si="1"/>
        <v>23067971.276742239</v>
      </c>
      <c r="E33" s="27">
        <f t="shared" si="2"/>
        <v>13816168.153659452</v>
      </c>
      <c r="F33" s="27">
        <f t="shared" si="3"/>
        <v>9251803.1230827868</v>
      </c>
      <c r="G33" s="27">
        <f t="shared" si="4"/>
        <v>543394923.02329528</v>
      </c>
    </row>
    <row r="34" spans="1:7" x14ac:dyDescent="0.35">
      <c r="A34" s="28">
        <v>25</v>
      </c>
      <c r="B34" s="29" t="s">
        <v>59</v>
      </c>
      <c r="C34" s="30">
        <f t="shared" si="5"/>
        <v>543394923.02329528</v>
      </c>
      <c r="D34" s="30">
        <f t="shared" si="1"/>
        <v>23067971.276742239</v>
      </c>
      <c r="E34" s="30">
        <f t="shared" si="2"/>
        <v>13584873.075582383</v>
      </c>
      <c r="F34" s="30">
        <f t="shared" si="3"/>
        <v>9483098.2011598554</v>
      </c>
      <c r="G34" s="30">
        <f t="shared" si="4"/>
        <v>533911824.82213545</v>
      </c>
    </row>
    <row r="35" spans="1:7" x14ac:dyDescent="0.35">
      <c r="A35" s="25">
        <v>26</v>
      </c>
      <c r="B35" s="26" t="s">
        <v>60</v>
      </c>
      <c r="C35" s="27">
        <f t="shared" si="5"/>
        <v>533911824.82213545</v>
      </c>
      <c r="D35" s="27">
        <f t="shared" si="1"/>
        <v>23067971.276742239</v>
      </c>
      <c r="E35" s="27">
        <f t="shared" si="2"/>
        <v>13347795.620553387</v>
      </c>
      <c r="F35" s="27">
        <f t="shared" si="3"/>
        <v>9720175.6561888512</v>
      </c>
      <c r="G35" s="27">
        <f t="shared" si="4"/>
        <v>524191649.1659466</v>
      </c>
    </row>
    <row r="36" spans="1:7" x14ac:dyDescent="0.35">
      <c r="A36" s="28">
        <v>27</v>
      </c>
      <c r="B36" s="29" t="s">
        <v>61</v>
      </c>
      <c r="C36" s="30">
        <f t="shared" si="5"/>
        <v>524191649.1659466</v>
      </c>
      <c r="D36" s="30">
        <f t="shared" si="1"/>
        <v>23067971.276742239</v>
      </c>
      <c r="E36" s="30">
        <f t="shared" si="2"/>
        <v>13104791.229148665</v>
      </c>
      <c r="F36" s="30">
        <f t="shared" si="3"/>
        <v>9963180.0475935731</v>
      </c>
      <c r="G36" s="30">
        <f t="shared" si="4"/>
        <v>514228469.11835301</v>
      </c>
    </row>
    <row r="37" spans="1:7" x14ac:dyDescent="0.35">
      <c r="A37" s="25">
        <v>28</v>
      </c>
      <c r="B37" s="26" t="s">
        <v>62</v>
      </c>
      <c r="C37" s="27">
        <f t="shared" si="5"/>
        <v>514228469.11835301</v>
      </c>
      <c r="D37" s="27">
        <f t="shared" si="1"/>
        <v>23067971.276742239</v>
      </c>
      <c r="E37" s="27">
        <f t="shared" si="2"/>
        <v>12855711.727958826</v>
      </c>
      <c r="F37" s="27">
        <f t="shared" si="3"/>
        <v>10212259.548783412</v>
      </c>
      <c r="G37" s="27">
        <f t="shared" si="4"/>
        <v>504016209.56956959</v>
      </c>
    </row>
    <row r="38" spans="1:7" x14ac:dyDescent="0.35">
      <c r="A38" s="28">
        <v>29</v>
      </c>
      <c r="B38" s="29" t="s">
        <v>63</v>
      </c>
      <c r="C38" s="30">
        <f t="shared" si="5"/>
        <v>504016209.56956959</v>
      </c>
      <c r="D38" s="30">
        <f t="shared" si="1"/>
        <v>23067971.276742239</v>
      </c>
      <c r="E38" s="30">
        <f t="shared" si="2"/>
        <v>12600405.23923924</v>
      </c>
      <c r="F38" s="30">
        <f t="shared" si="3"/>
        <v>10467566.037502998</v>
      </c>
      <c r="G38" s="30">
        <f t="shared" si="4"/>
        <v>493548643.53206658</v>
      </c>
    </row>
    <row r="39" spans="1:7" x14ac:dyDescent="0.35">
      <c r="A39" s="25">
        <v>30</v>
      </c>
      <c r="B39" s="26" t="s">
        <v>64</v>
      </c>
      <c r="C39" s="27">
        <f t="shared" si="5"/>
        <v>493548643.53206658</v>
      </c>
      <c r="D39" s="27">
        <f t="shared" si="1"/>
        <v>23067971.276742239</v>
      </c>
      <c r="E39" s="27">
        <f t="shared" si="2"/>
        <v>12338716.088301666</v>
      </c>
      <c r="F39" s="27">
        <f t="shared" si="3"/>
        <v>10729255.188440572</v>
      </c>
      <c r="G39" s="27">
        <f t="shared" si="4"/>
        <v>482819388.34362602</v>
      </c>
    </row>
    <row r="40" spans="1:7" x14ac:dyDescent="0.35">
      <c r="A40" s="28">
        <v>31</v>
      </c>
      <c r="B40" s="29" t="s">
        <v>65</v>
      </c>
      <c r="C40" s="30">
        <f t="shared" si="5"/>
        <v>482819388.34362602</v>
      </c>
      <c r="D40" s="30">
        <f t="shared" si="1"/>
        <v>23067971.276742239</v>
      </c>
      <c r="E40" s="30">
        <f t="shared" si="2"/>
        <v>12070484.708590651</v>
      </c>
      <c r="F40" s="30">
        <f t="shared" si="3"/>
        <v>10997486.568151588</v>
      </c>
      <c r="G40" s="30">
        <f t="shared" si="4"/>
        <v>471821901.77547443</v>
      </c>
    </row>
    <row r="41" spans="1:7" x14ac:dyDescent="0.35">
      <c r="A41" s="25">
        <v>32</v>
      </c>
      <c r="B41" s="26" t="s">
        <v>66</v>
      </c>
      <c r="C41" s="27">
        <f t="shared" si="5"/>
        <v>471821901.77547443</v>
      </c>
      <c r="D41" s="27">
        <f t="shared" si="1"/>
        <v>23067971.276742239</v>
      </c>
      <c r="E41" s="27">
        <f t="shared" si="2"/>
        <v>11795547.544386862</v>
      </c>
      <c r="F41" s="27">
        <f t="shared" si="3"/>
        <v>11272423.732355377</v>
      </c>
      <c r="G41" s="27">
        <f t="shared" si="4"/>
        <v>460549478.04311907</v>
      </c>
    </row>
    <row r="42" spans="1:7" x14ac:dyDescent="0.35">
      <c r="A42" s="28">
        <v>33</v>
      </c>
      <c r="B42" s="29" t="s">
        <v>67</v>
      </c>
      <c r="C42" s="30">
        <f t="shared" si="5"/>
        <v>460549478.04311907</v>
      </c>
      <c r="D42" s="30">
        <f t="shared" si="1"/>
        <v>23067971.276742239</v>
      </c>
      <c r="E42" s="30">
        <f t="shared" si="2"/>
        <v>11513736.951077977</v>
      </c>
      <c r="F42" s="30">
        <f t="shared" si="3"/>
        <v>11554234.325664261</v>
      </c>
      <c r="G42" s="30">
        <f t="shared" si="4"/>
        <v>448995243.71745479</v>
      </c>
    </row>
    <row r="43" spans="1:7" x14ac:dyDescent="0.35">
      <c r="A43" s="25">
        <v>34</v>
      </c>
      <c r="B43" s="26" t="s">
        <v>68</v>
      </c>
      <c r="C43" s="27">
        <f t="shared" si="5"/>
        <v>448995243.71745479</v>
      </c>
      <c r="D43" s="27">
        <f t="shared" si="1"/>
        <v>23067971.276742239</v>
      </c>
      <c r="E43" s="27">
        <f t="shared" si="2"/>
        <v>11224881.092936371</v>
      </c>
      <c r="F43" s="27">
        <f t="shared" si="3"/>
        <v>11843090.183805868</v>
      </c>
      <c r="G43" s="27">
        <f t="shared" si="4"/>
        <v>437152153.53364891</v>
      </c>
    </row>
    <row r="44" spans="1:7" x14ac:dyDescent="0.35">
      <c r="A44" s="28">
        <v>35</v>
      </c>
      <c r="B44" s="29" t="s">
        <v>69</v>
      </c>
      <c r="C44" s="30">
        <f t="shared" si="5"/>
        <v>437152153.53364891</v>
      </c>
      <c r="D44" s="30">
        <f t="shared" si="1"/>
        <v>23067971.276742239</v>
      </c>
      <c r="E44" s="30">
        <f t="shared" si="2"/>
        <v>10928803.838341223</v>
      </c>
      <c r="F44" s="30">
        <f t="shared" si="3"/>
        <v>12139167.438401015</v>
      </c>
      <c r="G44" s="30">
        <f t="shared" si="4"/>
        <v>425012986.09524786</v>
      </c>
    </row>
    <row r="45" spans="1:7" x14ac:dyDescent="0.35">
      <c r="A45" s="25">
        <v>36</v>
      </c>
      <c r="B45" s="26" t="s">
        <v>70</v>
      </c>
      <c r="C45" s="27">
        <f t="shared" si="5"/>
        <v>425012986.09524786</v>
      </c>
      <c r="D45" s="27">
        <f t="shared" si="1"/>
        <v>23067971.276742239</v>
      </c>
      <c r="E45" s="27">
        <f t="shared" si="2"/>
        <v>10625324.652381197</v>
      </c>
      <c r="F45" s="27">
        <f t="shared" si="3"/>
        <v>12442646.624361042</v>
      </c>
      <c r="G45" s="27">
        <f t="shared" si="4"/>
        <v>412570339.47088683</v>
      </c>
    </row>
    <row r="46" spans="1:7" x14ac:dyDescent="0.35">
      <c r="A46" s="28">
        <v>37</v>
      </c>
      <c r="B46" s="29" t="s">
        <v>71</v>
      </c>
      <c r="C46" s="30">
        <f t="shared" si="5"/>
        <v>412570339.47088683</v>
      </c>
      <c r="D46" s="30">
        <f t="shared" si="1"/>
        <v>23067971.276742239</v>
      </c>
      <c r="E46" s="30">
        <f t="shared" si="2"/>
        <v>10314258.486772172</v>
      </c>
      <c r="F46" s="30">
        <f t="shared" si="3"/>
        <v>12753712.789970066</v>
      </c>
      <c r="G46" s="30">
        <f t="shared" si="4"/>
        <v>399816626.68091679</v>
      </c>
    </row>
    <row r="47" spans="1:7" x14ac:dyDescent="0.35">
      <c r="A47" s="25">
        <v>38</v>
      </c>
      <c r="B47" s="26" t="s">
        <v>72</v>
      </c>
      <c r="C47" s="27">
        <f t="shared" si="5"/>
        <v>399816626.68091679</v>
      </c>
      <c r="D47" s="27">
        <f t="shared" si="1"/>
        <v>23067971.276742239</v>
      </c>
      <c r="E47" s="27">
        <f t="shared" si="2"/>
        <v>9995415.6670229193</v>
      </c>
      <c r="F47" s="27">
        <f t="shared" si="3"/>
        <v>13072555.609719319</v>
      </c>
      <c r="G47" s="27">
        <f t="shared" si="4"/>
        <v>386744071.07119745</v>
      </c>
    </row>
    <row r="48" spans="1:7" x14ac:dyDescent="0.35">
      <c r="A48" s="28">
        <v>39</v>
      </c>
      <c r="B48" s="29" t="s">
        <v>73</v>
      </c>
      <c r="C48" s="30">
        <f t="shared" si="5"/>
        <v>386744071.07119745</v>
      </c>
      <c r="D48" s="30">
        <f t="shared" si="1"/>
        <v>23067971.276742239</v>
      </c>
      <c r="E48" s="30">
        <f t="shared" si="2"/>
        <v>9668601.7767799366</v>
      </c>
      <c r="F48" s="30">
        <f t="shared" si="3"/>
        <v>13399369.499962302</v>
      </c>
      <c r="G48" s="30">
        <f t="shared" si="4"/>
        <v>373344701.57123512</v>
      </c>
    </row>
    <row r="49" spans="1:7" x14ac:dyDescent="0.35">
      <c r="A49" s="25">
        <v>40</v>
      </c>
      <c r="B49" s="26" t="s">
        <v>74</v>
      </c>
      <c r="C49" s="27">
        <f t="shared" si="5"/>
        <v>373344701.57123512</v>
      </c>
      <c r="D49" s="27">
        <f t="shared" si="1"/>
        <v>23067971.276742239</v>
      </c>
      <c r="E49" s="27">
        <f t="shared" si="2"/>
        <v>9333617.5392808784</v>
      </c>
      <c r="F49" s="27">
        <f t="shared" si="3"/>
        <v>13734353.73746136</v>
      </c>
      <c r="G49" s="27">
        <f t="shared" si="4"/>
        <v>359610347.83377373</v>
      </c>
    </row>
    <row r="50" spans="1:7" x14ac:dyDescent="0.35">
      <c r="A50" s="28">
        <v>41</v>
      </c>
      <c r="B50" s="29" t="s">
        <v>75</v>
      </c>
      <c r="C50" s="30">
        <f t="shared" si="5"/>
        <v>359610347.83377373</v>
      </c>
      <c r="D50" s="30">
        <f t="shared" si="1"/>
        <v>23067971.276742239</v>
      </c>
      <c r="E50" s="30">
        <f t="shared" si="2"/>
        <v>8990258.6958443429</v>
      </c>
      <c r="F50" s="30">
        <f t="shared" si="3"/>
        <v>14077712.580897896</v>
      </c>
      <c r="G50" s="30">
        <f t="shared" si="4"/>
        <v>345532635.25287586</v>
      </c>
    </row>
    <row r="51" spans="1:7" x14ac:dyDescent="0.35">
      <c r="A51" s="25">
        <v>42</v>
      </c>
      <c r="B51" s="26" t="s">
        <v>76</v>
      </c>
      <c r="C51" s="27">
        <f t="shared" si="5"/>
        <v>345532635.25287586</v>
      </c>
      <c r="D51" s="27">
        <f t="shared" si="1"/>
        <v>23067971.276742239</v>
      </c>
      <c r="E51" s="27">
        <f t="shared" si="2"/>
        <v>8638315.8813218977</v>
      </c>
      <c r="F51" s="27">
        <f t="shared" si="3"/>
        <v>14429655.395420341</v>
      </c>
      <c r="G51" s="27">
        <f t="shared" si="4"/>
        <v>331102979.85745555</v>
      </c>
    </row>
    <row r="52" spans="1:7" x14ac:dyDescent="0.35">
      <c r="A52" s="28">
        <v>43</v>
      </c>
      <c r="B52" s="29" t="s">
        <v>77</v>
      </c>
      <c r="C52" s="30">
        <f t="shared" si="5"/>
        <v>331102979.85745555</v>
      </c>
      <c r="D52" s="30">
        <f t="shared" si="1"/>
        <v>23067971.276742239</v>
      </c>
      <c r="E52" s="30">
        <f t="shared" si="2"/>
        <v>8277574.4964363892</v>
      </c>
      <c r="F52" s="30">
        <f t="shared" si="3"/>
        <v>14790396.780305849</v>
      </c>
      <c r="G52" s="30">
        <f t="shared" si="4"/>
        <v>316312583.07714969</v>
      </c>
    </row>
    <row r="53" spans="1:7" x14ac:dyDescent="0.35">
      <c r="A53" s="25">
        <v>44</v>
      </c>
      <c r="B53" s="26" t="s">
        <v>78</v>
      </c>
      <c r="C53" s="27">
        <f t="shared" si="5"/>
        <v>316312583.07714969</v>
      </c>
      <c r="D53" s="27">
        <f t="shared" si="1"/>
        <v>23067971.276742239</v>
      </c>
      <c r="E53" s="27">
        <f t="shared" si="2"/>
        <v>7907814.5769287422</v>
      </c>
      <c r="F53" s="27">
        <f t="shared" si="3"/>
        <v>15160156.699813496</v>
      </c>
      <c r="G53" s="27">
        <f t="shared" si="4"/>
        <v>301152426.3773362</v>
      </c>
    </row>
    <row r="54" spans="1:7" x14ac:dyDescent="0.35">
      <c r="A54" s="28">
        <v>45</v>
      </c>
      <c r="B54" s="29" t="s">
        <v>79</v>
      </c>
      <c r="C54" s="30">
        <f t="shared" si="5"/>
        <v>301152426.3773362</v>
      </c>
      <c r="D54" s="30">
        <f t="shared" si="1"/>
        <v>23067971.276742239</v>
      </c>
      <c r="E54" s="30">
        <f t="shared" si="2"/>
        <v>7528810.6594334058</v>
      </c>
      <c r="F54" s="30">
        <f t="shared" si="3"/>
        <v>15539160.617308833</v>
      </c>
      <c r="G54" s="30">
        <f t="shared" si="4"/>
        <v>285613265.76002735</v>
      </c>
    </row>
    <row r="55" spans="1:7" x14ac:dyDescent="0.35">
      <c r="A55" s="25">
        <v>46</v>
      </c>
      <c r="B55" s="26" t="s">
        <v>80</v>
      </c>
      <c r="C55" s="27">
        <f t="shared" si="5"/>
        <v>285613265.76002735</v>
      </c>
      <c r="D55" s="27">
        <f t="shared" si="1"/>
        <v>23067971.276742239</v>
      </c>
      <c r="E55" s="27">
        <f t="shared" si="2"/>
        <v>7140331.6440006839</v>
      </c>
      <c r="F55" s="27">
        <f t="shared" si="3"/>
        <v>15927639.632741556</v>
      </c>
      <c r="G55" s="27">
        <f t="shared" si="4"/>
        <v>269685626.12728578</v>
      </c>
    </row>
    <row r="56" spans="1:7" x14ac:dyDescent="0.35">
      <c r="A56" s="28">
        <v>47</v>
      </c>
      <c r="B56" s="29" t="s">
        <v>81</v>
      </c>
      <c r="C56" s="30">
        <f t="shared" si="5"/>
        <v>269685626.12728578</v>
      </c>
      <c r="D56" s="30">
        <f t="shared" si="1"/>
        <v>23067971.276742239</v>
      </c>
      <c r="E56" s="30">
        <f t="shared" si="2"/>
        <v>6742140.6531821452</v>
      </c>
      <c r="F56" s="30">
        <f t="shared" si="3"/>
        <v>16325830.623560093</v>
      </c>
      <c r="G56" s="30">
        <f t="shared" si="4"/>
        <v>253359795.50372568</v>
      </c>
    </row>
    <row r="57" spans="1:7" x14ac:dyDescent="0.35">
      <c r="A57" s="25">
        <v>48</v>
      </c>
      <c r="B57" s="26" t="s">
        <v>82</v>
      </c>
      <c r="C57" s="27">
        <f t="shared" si="5"/>
        <v>253359795.50372568</v>
      </c>
      <c r="D57" s="27">
        <f t="shared" si="1"/>
        <v>23067971.276742239</v>
      </c>
      <c r="E57" s="27">
        <f t="shared" si="2"/>
        <v>6333994.8875931427</v>
      </c>
      <c r="F57" s="27">
        <f t="shared" si="3"/>
        <v>16733976.389149096</v>
      </c>
      <c r="G57" s="27">
        <f t="shared" si="4"/>
        <v>236625819.11457658</v>
      </c>
    </row>
    <row r="58" spans="1:7" x14ac:dyDescent="0.35">
      <c r="A58" s="28">
        <v>49</v>
      </c>
      <c r="B58" s="29" t="s">
        <v>83</v>
      </c>
      <c r="C58" s="30">
        <f t="shared" si="5"/>
        <v>236625819.11457658</v>
      </c>
      <c r="D58" s="30">
        <f t="shared" si="1"/>
        <v>23067971.276742239</v>
      </c>
      <c r="E58" s="30">
        <f t="shared" si="2"/>
        <v>5915645.4778644145</v>
      </c>
      <c r="F58" s="30">
        <f t="shared" si="3"/>
        <v>17152325.798877824</v>
      </c>
      <c r="G58" s="30">
        <f t="shared" si="4"/>
        <v>219473493.31569874</v>
      </c>
    </row>
    <row r="59" spans="1:7" x14ac:dyDescent="0.35">
      <c r="A59" s="25">
        <v>50</v>
      </c>
      <c r="B59" s="26" t="s">
        <v>84</v>
      </c>
      <c r="C59" s="27">
        <f t="shared" si="5"/>
        <v>219473493.31569874</v>
      </c>
      <c r="D59" s="27">
        <f t="shared" si="1"/>
        <v>23067971.276742239</v>
      </c>
      <c r="E59" s="27">
        <f t="shared" si="2"/>
        <v>5486837.3328924691</v>
      </c>
      <c r="F59" s="27">
        <f t="shared" si="3"/>
        <v>17581133.943849768</v>
      </c>
      <c r="G59" s="27">
        <f t="shared" si="4"/>
        <v>201892359.37184897</v>
      </c>
    </row>
    <row r="60" spans="1:7" x14ac:dyDescent="0.35">
      <c r="A60" s="28">
        <v>51</v>
      </c>
      <c r="B60" s="29" t="s">
        <v>85</v>
      </c>
      <c r="C60" s="30">
        <f t="shared" si="5"/>
        <v>201892359.37184897</v>
      </c>
      <c r="D60" s="30">
        <f t="shared" si="1"/>
        <v>23067971.276742239</v>
      </c>
      <c r="E60" s="30">
        <f t="shared" si="2"/>
        <v>5047308.984296225</v>
      </c>
      <c r="F60" s="30">
        <f t="shared" si="3"/>
        <v>18020662.292446014</v>
      </c>
      <c r="G60" s="30">
        <f t="shared" si="4"/>
        <v>183871697.07940295</v>
      </c>
    </row>
    <row r="61" spans="1:7" x14ac:dyDescent="0.35">
      <c r="A61" s="25">
        <v>52</v>
      </c>
      <c r="B61" s="26" t="s">
        <v>86</v>
      </c>
      <c r="C61" s="27">
        <f t="shared" si="5"/>
        <v>183871697.07940295</v>
      </c>
      <c r="D61" s="27">
        <f t="shared" si="1"/>
        <v>23067971.276742239</v>
      </c>
      <c r="E61" s="27">
        <f t="shared" si="2"/>
        <v>4596792.4269850738</v>
      </c>
      <c r="F61" s="27">
        <f t="shared" si="3"/>
        <v>18471178.849757165</v>
      </c>
      <c r="G61" s="27">
        <f t="shared" si="4"/>
        <v>165400518.22964579</v>
      </c>
    </row>
    <row r="62" spans="1:7" x14ac:dyDescent="0.35">
      <c r="A62" s="28">
        <v>53</v>
      </c>
      <c r="B62" s="29" t="s">
        <v>87</v>
      </c>
      <c r="C62" s="30">
        <f t="shared" si="5"/>
        <v>165400518.22964579</v>
      </c>
      <c r="D62" s="30">
        <f t="shared" si="1"/>
        <v>23067971.276742239</v>
      </c>
      <c r="E62" s="30">
        <f t="shared" si="2"/>
        <v>4135012.9557411447</v>
      </c>
      <c r="F62" s="30">
        <f t="shared" si="3"/>
        <v>18932958.321001094</v>
      </c>
      <c r="G62" s="30">
        <f t="shared" si="4"/>
        <v>146467559.90864471</v>
      </c>
    </row>
    <row r="63" spans="1:7" x14ac:dyDescent="0.35">
      <c r="A63" s="25">
        <v>54</v>
      </c>
      <c r="B63" s="26" t="s">
        <v>88</v>
      </c>
      <c r="C63" s="27">
        <f t="shared" si="5"/>
        <v>146467559.90864471</v>
      </c>
      <c r="D63" s="27">
        <f t="shared" si="1"/>
        <v>23067971.276742239</v>
      </c>
      <c r="E63" s="27">
        <f t="shared" si="2"/>
        <v>3661688.9977161177</v>
      </c>
      <c r="F63" s="27">
        <f t="shared" si="3"/>
        <v>19406282.279026121</v>
      </c>
      <c r="G63" s="27">
        <f t="shared" si="4"/>
        <v>127061277.62961859</v>
      </c>
    </row>
    <row r="64" spans="1:7" x14ac:dyDescent="0.35">
      <c r="A64" s="28">
        <v>55</v>
      </c>
      <c r="B64" s="29" t="s">
        <v>89</v>
      </c>
      <c r="C64" s="30">
        <f t="shared" si="5"/>
        <v>127061277.62961859</v>
      </c>
      <c r="D64" s="30">
        <f t="shared" si="1"/>
        <v>23067971.276742239</v>
      </c>
      <c r="E64" s="30">
        <f t="shared" si="2"/>
        <v>3176531.9407404647</v>
      </c>
      <c r="F64" s="30">
        <f t="shared" si="3"/>
        <v>19891439.336001772</v>
      </c>
      <c r="G64" s="30">
        <f t="shared" si="4"/>
        <v>107169838.29361682</v>
      </c>
    </row>
    <row r="65" spans="1:7" x14ac:dyDescent="0.35">
      <c r="A65" s="25">
        <v>56</v>
      </c>
      <c r="B65" s="26" t="s">
        <v>90</v>
      </c>
      <c r="C65" s="27">
        <f t="shared" si="5"/>
        <v>107169838.29361682</v>
      </c>
      <c r="D65" s="27">
        <f t="shared" si="1"/>
        <v>23067971.276742239</v>
      </c>
      <c r="E65" s="27">
        <f t="shared" si="2"/>
        <v>2679245.9573404207</v>
      </c>
      <c r="F65" s="27">
        <f t="shared" si="3"/>
        <v>20388725.319401819</v>
      </c>
      <c r="G65" s="27">
        <f t="shared" si="4"/>
        <v>86781112.974215001</v>
      </c>
    </row>
    <row r="66" spans="1:7" x14ac:dyDescent="0.35">
      <c r="A66" s="28">
        <v>57</v>
      </c>
      <c r="B66" s="29" t="s">
        <v>91</v>
      </c>
      <c r="C66" s="30">
        <f t="shared" si="5"/>
        <v>86781112.974215001</v>
      </c>
      <c r="D66" s="30">
        <f t="shared" si="1"/>
        <v>23067971.276742239</v>
      </c>
      <c r="E66" s="30">
        <f t="shared" si="2"/>
        <v>2169527.824355375</v>
      </c>
      <c r="F66" s="30">
        <f t="shared" si="3"/>
        <v>20898443.452386864</v>
      </c>
      <c r="G66" s="30">
        <f t="shared" si="4"/>
        <v>65882669.521828137</v>
      </c>
    </row>
    <row r="67" spans="1:7" x14ac:dyDescent="0.35">
      <c r="A67" s="25">
        <v>58</v>
      </c>
      <c r="B67" s="26" t="s">
        <v>92</v>
      </c>
      <c r="C67" s="27">
        <f t="shared" si="5"/>
        <v>65882669.521828137</v>
      </c>
      <c r="D67" s="27">
        <f t="shared" si="1"/>
        <v>23067971.276742239</v>
      </c>
      <c r="E67" s="27">
        <f t="shared" si="2"/>
        <v>1647066.7380457036</v>
      </c>
      <c r="F67" s="27">
        <f t="shared" si="3"/>
        <v>21420904.538696535</v>
      </c>
      <c r="G67" s="27">
        <f t="shared" si="4"/>
        <v>44461764.983131602</v>
      </c>
    </row>
    <row r="68" spans="1:7" x14ac:dyDescent="0.35">
      <c r="A68" s="28">
        <v>59</v>
      </c>
      <c r="B68" s="29" t="s">
        <v>93</v>
      </c>
      <c r="C68" s="30">
        <f t="shared" si="5"/>
        <v>44461764.983131602</v>
      </c>
      <c r="D68" s="30">
        <f t="shared" si="1"/>
        <v>23067971.276742239</v>
      </c>
      <c r="E68" s="30">
        <f t="shared" si="2"/>
        <v>1111544.1245782902</v>
      </c>
      <c r="F68" s="30">
        <f t="shared" si="3"/>
        <v>21956427.152163949</v>
      </c>
      <c r="G68" s="30">
        <f t="shared" si="4"/>
        <v>22505337.830967654</v>
      </c>
    </row>
    <row r="69" spans="1:7" x14ac:dyDescent="0.35">
      <c r="A69" s="25">
        <v>60</v>
      </c>
      <c r="B69" s="26" t="s">
        <v>94</v>
      </c>
      <c r="C69" s="27">
        <f t="shared" si="5"/>
        <v>22505337.830967654</v>
      </c>
      <c r="D69" s="27">
        <f t="shared" si="1"/>
        <v>23067971.276742239</v>
      </c>
      <c r="E69" s="27">
        <f t="shared" si="2"/>
        <v>562633.44577419141</v>
      </c>
      <c r="F69" s="27">
        <f t="shared" si="3"/>
        <v>22505337.830968048</v>
      </c>
      <c r="G69" s="27">
        <f t="shared" si="4"/>
        <v>-3.9488077163696289E-7</v>
      </c>
    </row>
  </sheetData>
  <pageMargins left="0.75" right="0.75" top="1" bottom="1" header="0.5" footer="0.5"/>
  <pageSetup scale="64" orientation="portrait" r:id="rId1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Appendix D - 28Y</vt:lpstr>
      <vt:lpstr>Appendix D - 20Y</vt:lpstr>
      <vt:lpstr>Appendix D - 10Y</vt:lpstr>
      <vt:lpstr>Amortization Schedule</vt:lpstr>
      <vt:lpstr>'Appendix D - 10Y'!Print_Area</vt:lpstr>
      <vt:lpstr>'Appendix D - 20Y'!Print_Area</vt:lpstr>
      <vt:lpstr>'Appendix D - 28Y'!Print_Area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2026-06-19T14:06:33Z</dcterms:created>
  <dcterms:modified xsi:type="dcterms:W3CDTF">2026-06-19T14:06:39Z</dcterms:modified>
  <cp:category/>
  <cp:contentStatus/>
</cp:coreProperties>
</file>