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/>
  <xr:revisionPtr revIDLastSave="0" documentId="13_ncr:1_{E3C6D46C-9C57-468E-BF9B-24DE4BFC16A6}" xr6:coauthVersionLast="47" xr6:coauthVersionMax="47" xr10:uidLastSave="{00000000-0000-0000-0000-000000000000}"/>
  <bookViews>
    <workbookView xWindow="-110" yWindow="-110" windowWidth="19420" windowHeight="11500" activeTab="2" xr2:uid="{B96840FB-60FA-4A33-9EF4-0207B277FC85}"/>
  </bookViews>
  <sheets>
    <sheet name="Figure 8-11" sheetId="1" r:id="rId1"/>
    <sheet name="Figure 12-14" sheetId="2" r:id="rId2"/>
    <sheet name="damped NHDDNCDD calculation" sheetId="3" r:id="rId3"/>
  </sheets>
  <definedNames>
    <definedName name="DSMYear">#REF!</definedName>
    <definedName name="HDD">OFFSET(#REF!,,,COUNTA(#REF!)-2)</definedName>
  </definedNames>
  <calcPr calcId="191029" iterate="1" iterateCount="1000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3" i="3" l="1"/>
  <c r="C133" i="3"/>
  <c r="D132" i="3"/>
  <c r="C132" i="3"/>
  <c r="D131" i="3"/>
  <c r="C131" i="3"/>
  <c r="D130" i="3"/>
  <c r="C130" i="3"/>
  <c r="D129" i="3"/>
  <c r="C129" i="3"/>
  <c r="D128" i="3"/>
  <c r="C128" i="3"/>
  <c r="D127" i="3"/>
  <c r="C127" i="3"/>
  <c r="D126" i="3"/>
  <c r="C126" i="3"/>
  <c r="D125" i="3"/>
  <c r="C125" i="3"/>
  <c r="D124" i="3"/>
  <c r="C124" i="3"/>
  <c r="D123" i="3"/>
  <c r="C123" i="3"/>
  <c r="D122" i="3"/>
  <c r="C122" i="3"/>
  <c r="D121" i="3"/>
  <c r="C121" i="3"/>
  <c r="D120" i="3"/>
  <c r="C120" i="3"/>
  <c r="D119" i="3"/>
  <c r="C119" i="3"/>
  <c r="D118" i="3"/>
  <c r="C118" i="3"/>
  <c r="D117" i="3"/>
  <c r="C117" i="3"/>
  <c r="D116" i="3"/>
  <c r="C116" i="3"/>
  <c r="D115" i="3"/>
  <c r="C115" i="3"/>
  <c r="D114" i="3"/>
  <c r="C114" i="3"/>
  <c r="D113" i="3"/>
  <c r="C113" i="3"/>
  <c r="D112" i="3"/>
  <c r="C112" i="3"/>
  <c r="D111" i="3"/>
  <c r="C111" i="3"/>
  <c r="D110" i="3"/>
  <c r="C110" i="3"/>
  <c r="D109" i="3"/>
  <c r="C109" i="3"/>
  <c r="D108" i="3"/>
  <c r="C108" i="3"/>
  <c r="D107" i="3"/>
  <c r="C107" i="3"/>
  <c r="D106" i="3"/>
  <c r="C106" i="3"/>
  <c r="D105" i="3"/>
  <c r="C105" i="3"/>
  <c r="D104" i="3"/>
  <c r="C104" i="3"/>
  <c r="D103" i="3"/>
  <c r="C103" i="3"/>
  <c r="D102" i="3"/>
  <c r="C102" i="3"/>
  <c r="D101" i="3"/>
  <c r="C101" i="3"/>
  <c r="D100" i="3"/>
  <c r="C100" i="3"/>
  <c r="D99" i="3"/>
  <c r="C99" i="3"/>
  <c r="D98" i="3"/>
  <c r="C98" i="3"/>
  <c r="D97" i="3"/>
  <c r="C97" i="3"/>
  <c r="D96" i="3"/>
  <c r="C96" i="3"/>
  <c r="D95" i="3"/>
  <c r="C95" i="3"/>
  <c r="D94" i="3"/>
  <c r="C94" i="3"/>
  <c r="D93" i="3"/>
  <c r="C93" i="3"/>
  <c r="D92" i="3"/>
  <c r="C92" i="3"/>
  <c r="D91" i="3"/>
  <c r="C91" i="3"/>
  <c r="D90" i="3"/>
  <c r="C90" i="3"/>
  <c r="D89" i="3"/>
  <c r="C89" i="3"/>
  <c r="D88" i="3"/>
  <c r="C88" i="3"/>
  <c r="D87" i="3"/>
  <c r="C87" i="3"/>
  <c r="D86" i="3"/>
  <c r="C86" i="3"/>
  <c r="D85" i="3"/>
  <c r="C85" i="3"/>
  <c r="D84" i="3"/>
  <c r="C84" i="3"/>
  <c r="D83" i="3"/>
  <c r="C83" i="3"/>
  <c r="D82" i="3"/>
  <c r="C82" i="3"/>
  <c r="D81" i="3"/>
  <c r="C81" i="3"/>
  <c r="D80" i="3"/>
  <c r="C80" i="3"/>
  <c r="D79" i="3"/>
  <c r="C79" i="3"/>
  <c r="D78" i="3"/>
  <c r="C78" i="3"/>
  <c r="D77" i="3"/>
  <c r="C77" i="3"/>
  <c r="D76" i="3"/>
  <c r="C76" i="3"/>
  <c r="D75" i="3"/>
  <c r="C75" i="3"/>
  <c r="D74" i="3"/>
  <c r="C74" i="3"/>
  <c r="D73" i="3"/>
  <c r="C73" i="3"/>
  <c r="D72" i="3"/>
  <c r="C72" i="3"/>
  <c r="D71" i="3"/>
  <c r="C71" i="3"/>
  <c r="D70" i="3"/>
  <c r="C70" i="3"/>
  <c r="D69" i="3"/>
  <c r="C69" i="3"/>
  <c r="D68" i="3"/>
  <c r="C68" i="3"/>
  <c r="D67" i="3"/>
  <c r="C67" i="3"/>
  <c r="D66" i="3"/>
  <c r="C66" i="3"/>
  <c r="D65" i="3"/>
  <c r="C65" i="3"/>
  <c r="D64" i="3"/>
  <c r="C64" i="3"/>
  <c r="D63" i="3"/>
  <c r="C63" i="3"/>
  <c r="D62" i="3"/>
  <c r="C62" i="3"/>
  <c r="D61" i="3"/>
  <c r="C61" i="3"/>
  <c r="D60" i="3"/>
  <c r="C60" i="3"/>
  <c r="D59" i="3"/>
  <c r="C59" i="3"/>
  <c r="D58" i="3"/>
  <c r="C58" i="3"/>
  <c r="D57" i="3"/>
  <c r="C57" i="3"/>
  <c r="D56" i="3"/>
  <c r="C56" i="3"/>
  <c r="D55" i="3"/>
  <c r="C55" i="3"/>
  <c r="D54" i="3"/>
  <c r="C54" i="3"/>
  <c r="D53" i="3"/>
  <c r="C53" i="3"/>
  <c r="D52" i="3"/>
  <c r="C52" i="3"/>
  <c r="D51" i="3"/>
  <c r="C51" i="3"/>
  <c r="D50" i="3"/>
  <c r="C50" i="3"/>
  <c r="D49" i="3"/>
  <c r="C49" i="3"/>
  <c r="D48" i="3"/>
  <c r="C48" i="3"/>
  <c r="D47" i="3"/>
  <c r="C47" i="3"/>
  <c r="D46" i="3"/>
  <c r="C46" i="3"/>
  <c r="D45" i="3"/>
  <c r="C45" i="3"/>
  <c r="D44" i="3"/>
  <c r="C44" i="3"/>
  <c r="D43" i="3"/>
  <c r="C43" i="3"/>
  <c r="D42" i="3"/>
  <c r="C42" i="3"/>
  <c r="D41" i="3"/>
  <c r="C41" i="3"/>
  <c r="D40" i="3"/>
  <c r="C40" i="3"/>
  <c r="D39" i="3"/>
  <c r="C39" i="3"/>
  <c r="D38" i="3"/>
  <c r="C38" i="3"/>
  <c r="D37" i="3"/>
  <c r="C37" i="3"/>
  <c r="D36" i="3"/>
  <c r="C36" i="3"/>
  <c r="D35" i="3"/>
  <c r="C35" i="3"/>
  <c r="D34" i="3"/>
  <c r="C34" i="3"/>
  <c r="D33" i="3"/>
  <c r="C33" i="3"/>
  <c r="D32" i="3"/>
  <c r="C32" i="3"/>
  <c r="D31" i="3"/>
  <c r="C31" i="3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D5" i="3"/>
  <c r="C5" i="3"/>
  <c r="D4" i="3"/>
  <c r="C4" i="3"/>
  <c r="D3" i="3"/>
  <c r="C3" i="3"/>
  <c r="D2" i="3"/>
  <c r="C2" i="3"/>
  <c r="Q49" i="2"/>
  <c r="P49" i="2"/>
  <c r="N49" i="2"/>
  <c r="L49" i="2"/>
  <c r="Q48" i="2"/>
  <c r="P48" i="2"/>
  <c r="N48" i="2"/>
  <c r="L48" i="2"/>
  <c r="Q47" i="2"/>
  <c r="P47" i="2"/>
  <c r="N47" i="2"/>
  <c r="L47" i="2"/>
  <c r="Q46" i="2"/>
  <c r="P46" i="2"/>
  <c r="N46" i="2"/>
  <c r="L46" i="2"/>
  <c r="Q45" i="2"/>
  <c r="P45" i="2"/>
  <c r="N45" i="2"/>
  <c r="L45" i="2"/>
  <c r="Q44" i="2"/>
  <c r="P44" i="2"/>
  <c r="N44" i="2"/>
  <c r="L44" i="2"/>
  <c r="Q43" i="2"/>
  <c r="P43" i="2"/>
  <c r="N43" i="2"/>
  <c r="L43" i="2"/>
  <c r="Q42" i="2"/>
  <c r="P42" i="2"/>
  <c r="N42" i="2"/>
  <c r="L42" i="2"/>
  <c r="Q41" i="2"/>
  <c r="P41" i="2"/>
  <c r="N41" i="2"/>
  <c r="L41" i="2"/>
  <c r="Q40" i="2"/>
  <c r="P40" i="2"/>
  <c r="N40" i="2"/>
  <c r="L40" i="2"/>
  <c r="Q39" i="2"/>
  <c r="P39" i="2"/>
  <c r="N39" i="2"/>
  <c r="L39" i="2"/>
  <c r="Q38" i="2"/>
  <c r="P38" i="2"/>
  <c r="N38" i="2"/>
  <c r="L38" i="2"/>
  <c r="Q37" i="2"/>
  <c r="P37" i="2"/>
  <c r="N37" i="2"/>
  <c r="L37" i="2"/>
  <c r="Q36" i="2"/>
  <c r="P36" i="2"/>
  <c r="N36" i="2"/>
  <c r="L36" i="2"/>
  <c r="Q35" i="2"/>
  <c r="P35" i="2"/>
  <c r="N35" i="2"/>
  <c r="L35" i="2"/>
  <c r="Q34" i="2"/>
  <c r="P34" i="2"/>
  <c r="N34" i="2"/>
  <c r="L34" i="2"/>
  <c r="Q33" i="2"/>
  <c r="P33" i="2"/>
  <c r="N33" i="2"/>
  <c r="L33" i="2"/>
  <c r="Q32" i="2"/>
  <c r="P32" i="2"/>
  <c r="N32" i="2"/>
  <c r="L32" i="2"/>
  <c r="Q31" i="2"/>
  <c r="P31" i="2"/>
  <c r="N31" i="2"/>
  <c r="L31" i="2"/>
  <c r="Q30" i="2"/>
  <c r="P30" i="2"/>
  <c r="N30" i="2"/>
  <c r="L30" i="2"/>
  <c r="Q29" i="2"/>
  <c r="P29" i="2"/>
  <c r="N29" i="2"/>
  <c r="L29" i="2"/>
  <c r="Q28" i="2"/>
  <c r="P28" i="2"/>
  <c r="N28" i="2"/>
  <c r="L28" i="2"/>
  <c r="Q27" i="2"/>
  <c r="P27" i="2"/>
  <c r="N27" i="2"/>
  <c r="L27" i="2"/>
  <c r="Q26" i="2"/>
  <c r="P26" i="2"/>
  <c r="N26" i="2"/>
  <c r="L26" i="2"/>
  <c r="Q25" i="2"/>
  <c r="P25" i="2"/>
  <c r="N25" i="2"/>
  <c r="L25" i="2"/>
  <c r="S24" i="2" a="1"/>
  <c r="Q24" i="2"/>
  <c r="P24" i="2"/>
  <c r="N24" i="2"/>
  <c r="L24" i="2"/>
  <c r="C24" i="2"/>
  <c r="Q23" i="2"/>
  <c r="P23" i="2"/>
  <c r="N23" i="2"/>
  <c r="L23" i="2"/>
  <c r="Q22" i="2"/>
  <c r="P22" i="2"/>
  <c r="N22" i="2"/>
  <c r="L22" i="2"/>
  <c r="Q21" i="2"/>
  <c r="P21" i="2"/>
  <c r="N21" i="2"/>
  <c r="L21" i="2"/>
  <c r="V20" i="2"/>
  <c r="Q20" i="2"/>
  <c r="P20" i="2"/>
  <c r="N20" i="2"/>
  <c r="L20" i="2"/>
  <c r="V19" i="2"/>
  <c r="Q19" i="2"/>
  <c r="P19" i="2"/>
  <c r="N19" i="2"/>
  <c r="L19" i="2"/>
  <c r="Q18" i="2"/>
  <c r="P18" i="2"/>
  <c r="N18" i="2"/>
  <c r="L18" i="2"/>
  <c r="Q17" i="2"/>
  <c r="P17" i="2"/>
  <c r="N17" i="2"/>
  <c r="L17" i="2"/>
  <c r="Q16" i="2"/>
  <c r="P16" i="2"/>
  <c r="N16" i="2"/>
  <c r="L16" i="2"/>
  <c r="N15" i="2"/>
  <c r="L15" i="2"/>
  <c r="N14" i="2"/>
  <c r="L14" i="2"/>
  <c r="N13" i="2"/>
  <c r="L13" i="2"/>
  <c r="W12" i="2"/>
  <c r="V12" i="2"/>
  <c r="U12" i="2"/>
  <c r="T12" i="2"/>
  <c r="S12" i="2"/>
  <c r="N12" i="2"/>
  <c r="L12" i="2"/>
  <c r="N11" i="2"/>
  <c r="L11" i="2"/>
  <c r="W9" i="2"/>
  <c r="V9" i="2"/>
  <c r="U9" i="2"/>
  <c r="T9" i="2"/>
  <c r="S9" i="2"/>
  <c r="W6" i="2"/>
  <c r="V6" i="2"/>
  <c r="U6" i="2"/>
  <c r="T6" i="2"/>
  <c r="S6" i="2"/>
  <c r="W3" i="2"/>
  <c r="V3" i="2"/>
  <c r="U3" i="2"/>
  <c r="T3" i="2"/>
  <c r="S3" i="2"/>
  <c r="Y2" i="2" a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S13" i="1"/>
  <c r="R13" i="1"/>
  <c r="E13" i="1"/>
  <c r="D13" i="1"/>
  <c r="S12" i="1"/>
  <c r="R12" i="1"/>
  <c r="E12" i="1"/>
  <c r="D12" i="1"/>
  <c r="S11" i="1"/>
  <c r="R11" i="1"/>
  <c r="E11" i="1"/>
  <c r="D11" i="1"/>
  <c r="S10" i="1"/>
  <c r="R10" i="1"/>
  <c r="S9" i="1"/>
  <c r="R9" i="1"/>
  <c r="S8" i="1"/>
  <c r="R8" i="1"/>
  <c r="S7" i="1"/>
  <c r="R7" i="1"/>
  <c r="S6" i="1"/>
  <c r="R6" i="1"/>
  <c r="S5" i="1"/>
  <c r="R5" i="1"/>
  <c r="S4" i="1"/>
  <c r="R4" i="1"/>
  <c r="S3" i="1"/>
  <c r="R3" i="1"/>
  <c r="L3" i="1" a="1"/>
  <c r="H3" i="1" a="1"/>
  <c r="L3" i="1"/>
  <c r="H3" i="1"/>
  <c r="S24" i="2"/>
  <c r="Y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<sst xmlns="http://schemas.openxmlformats.org/spreadsheetml/2006/main" count="70" uniqueCount="51">
  <si>
    <t>Year</t>
  </si>
  <si>
    <t>Sum of HDD18</t>
  </si>
  <si>
    <t>Sum of CDD18</t>
  </si>
  <si>
    <t>10 yr average HDD</t>
  </si>
  <si>
    <t>10 year average CDD</t>
  </si>
  <si>
    <t>HDD</t>
  </si>
  <si>
    <t>CDD</t>
  </si>
  <si>
    <t>Trend (30yr)</t>
  </si>
  <si>
    <t>R2</t>
  </si>
  <si>
    <t>Date</t>
  </si>
  <si>
    <t>System Peak (MW)</t>
  </si>
  <si>
    <t>Temp (deg C)</t>
  </si>
  <si>
    <t>Min of Daily Avg</t>
  </si>
  <si>
    <t>Min of Hourly</t>
  </si>
  <si>
    <t>Min at Peak Am</t>
  </si>
  <si>
    <t>Min at Peak Pm</t>
  </si>
  <si>
    <t>Min of Peak12hr</t>
  </si>
  <si>
    <t>Min of Evening12hr</t>
  </si>
  <si>
    <t>Rolling 10yr 12hr lagged peak T</t>
  </si>
  <si>
    <t>Max</t>
  </si>
  <si>
    <t>Rolling 10yr Avg Daily Max</t>
  </si>
  <si>
    <t>24hr lag T</t>
  </si>
  <si>
    <t>Rolling 10yr 24hr lagged peak T</t>
  </si>
  <si>
    <t>combined peak T 10y rolling mean</t>
  </si>
  <si>
    <t>Minimum Temperatures</t>
  </si>
  <si>
    <t>10 year Peak Temp Trend (12h T)</t>
  </si>
  <si>
    <t>All</t>
  </si>
  <si>
    <t>Min AvgDB</t>
  </si>
  <si>
    <t>Min</t>
  </si>
  <si>
    <t>AM Peak Period</t>
  </si>
  <si>
    <t>PM Peak Period</t>
  </si>
  <si>
    <t>12hr Avg PM</t>
  </si>
  <si>
    <t>30 years</t>
  </si>
  <si>
    <t>20 years</t>
  </si>
  <si>
    <t>10 years</t>
  </si>
  <si>
    <t>rolling mean of rolling mean (12h):</t>
  </si>
  <si>
    <t>rolling mean of rolling mean (24h):</t>
  </si>
  <si>
    <t>10 year Peak Temp Trend (combined peak T)</t>
  </si>
  <si>
    <t>10yr Average</t>
  </si>
  <si>
    <t>NHDD</t>
  </si>
  <si>
    <t>Month</t>
  </si>
  <si>
    <t>month</t>
  </si>
  <si>
    <t>NHDD_damped</t>
  </si>
  <si>
    <t>NCDD_damped</t>
  </si>
  <si>
    <t>NCDD</t>
  </si>
  <si>
    <t>Sum of NHDD_damped</t>
  </si>
  <si>
    <t>Sum of NCDD_damped</t>
  </si>
  <si>
    <t>Row Labels</t>
  </si>
  <si>
    <t>Grand Total</t>
  </si>
  <si>
    <t>HDD18</t>
  </si>
  <si>
    <t>CDD18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</si>
</sst>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d\-mmm\-yy\ h:mm"/>
    <numFmt numFmtId="166" formatCode="0.0"/>
    <numFmt numFmtId="167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3" fillId="0" borderId="0" xfId="0" applyFont="1"/>
    <xf numFmtId="164" fontId="3" fillId="0" borderId="0" xfId="0" applyNumberFormat="1" applyFont="1"/>
    <xf numFmtId="1" fontId="0" fillId="0" borderId="0" xfId="0" applyNumberFormat="1"/>
    <xf numFmtId="166" fontId="3" fillId="0" borderId="0" xfId="0" applyNumberFormat="1" applyFont="1"/>
    <xf numFmtId="166" fontId="2" fillId="0" borderId="0" xfId="0" applyNumberFormat="1" applyFont="1"/>
    <xf numFmtId="2" fontId="3" fillId="2" borderId="0" xfId="0" applyNumberFormat="1" applyFont="1" applyFill="1"/>
    <xf numFmtId="2" fontId="3" fillId="0" borderId="0" xfId="0" applyNumberFormat="1" applyFont="1"/>
    <xf numFmtId="164" fontId="3" fillId="0" borderId="0" xfId="1" applyNumberFormat="1" applyFont="1"/>
    <xf numFmtId="1" fontId="3" fillId="0" borderId="0" xfId="0" applyNumberFormat="1" applyFont="1"/>
    <xf numFmtId="166" fontId="5" fillId="0" borderId="0" xfId="0" applyNumberFormat="1" applyFont="1"/>
    <xf numFmtId="167" fontId="3" fillId="0" borderId="0" xfId="0" applyNumberFormat="1" applyFont="1"/>
    <xf numFmtId="165" fontId="6" fillId="0" borderId="0" xfId="2" applyNumberFormat="1" applyFont="1"/>
    <xf numFmtId="166" fontId="3" fillId="2" borderId="0" xfId="0" applyNumberFormat="1" applyFont="1" applyFill="1"/>
    <xf numFmtId="0" fontId="3" fillId="2" borderId="0" xfId="0" applyFont="1" applyFill="1"/>
    <xf numFmtId="0" fontId="3" fillId="0" borderId="0" xfId="0" pivotButton="1" applyFont="1"/>
    <xf numFmtId="0" fontId="3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 xr:uid="{968CAC6E-5D18-4DDD-8D35-5E6A5CB1CDDD}"/>
  </cellStyles>
  <dxfs count="7"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</a:t>
            </a:r>
            <a:r>
              <a:rPr lang="en-US" baseline="0"/>
              <a:t> Heating Degree Days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'Figure 8-11'!$A$9:$A$49</c:f>
              <c:numCache>
                <c:formatCode>General</c:formatCode>
                <c:ptCount val="4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</c:numCache>
            </c:numRef>
          </c:cat>
          <c:val>
            <c:numRef>
              <c:f>'Figure 8-11'!$B$9:$B$49</c:f>
              <c:numCache>
                <c:formatCode>_(* #,##0_);_(* \(#,##0\);_(* "-"??_);_(@_)</c:formatCode>
                <c:ptCount val="41"/>
                <c:pt idx="0">
                  <c:v>4412.55</c:v>
                </c:pt>
                <c:pt idx="1">
                  <c:v>4360.8208333333369</c:v>
                </c:pt>
                <c:pt idx="2">
                  <c:v>4287.5041666666684</c:v>
                </c:pt>
                <c:pt idx="3">
                  <c:v>4307.7374999999993</c:v>
                </c:pt>
                <c:pt idx="4">
                  <c:v>4373.0749999999998</c:v>
                </c:pt>
                <c:pt idx="5">
                  <c:v>3966.9999999999991</c:v>
                </c:pt>
                <c:pt idx="6">
                  <c:v>4022.9833333333345</c:v>
                </c:pt>
                <c:pt idx="7">
                  <c:v>4454.975000000004</c:v>
                </c:pt>
                <c:pt idx="8">
                  <c:v>4351.1166666666622</c:v>
                </c:pt>
                <c:pt idx="9">
                  <c:v>4171.1061594202883</c:v>
                </c:pt>
                <c:pt idx="10">
                  <c:v>4123.4701653079674</c:v>
                </c:pt>
                <c:pt idx="11">
                  <c:v>4212.4755887681167</c:v>
                </c:pt>
                <c:pt idx="12">
                  <c:v>4263.5799818840578</c:v>
                </c:pt>
                <c:pt idx="13">
                  <c:v>3812.4432971014494</c:v>
                </c:pt>
                <c:pt idx="14">
                  <c:v>3563.6195652173901</c:v>
                </c:pt>
                <c:pt idx="15">
                  <c:v>3861.9708333333333</c:v>
                </c:pt>
                <c:pt idx="16">
                  <c:v>3787.0208333333367</c:v>
                </c:pt>
                <c:pt idx="17">
                  <c:v>3947.9374999999991</c:v>
                </c:pt>
                <c:pt idx="18">
                  <c:v>4065.420833333334</c:v>
                </c:pt>
                <c:pt idx="19">
                  <c:v>4243.7083333333385</c:v>
                </c:pt>
                <c:pt idx="20">
                  <c:v>3877.6396739130441</c:v>
                </c:pt>
                <c:pt idx="21">
                  <c:v>3521.2436594202914</c:v>
                </c:pt>
                <c:pt idx="22">
                  <c:v>4176.6291666666702</c:v>
                </c:pt>
                <c:pt idx="23">
                  <c:v>4037.8901515151506</c:v>
                </c:pt>
                <c:pt idx="24">
                  <c:v>4191.7532608695601</c:v>
                </c:pt>
                <c:pt idx="25">
                  <c:v>3508.6750000000011</c:v>
                </c:pt>
                <c:pt idx="26">
                  <c:v>3699.6250000000027</c:v>
                </c:pt>
                <c:pt idx="27">
                  <c:v>3519.7791666666672</c:v>
                </c:pt>
                <c:pt idx="28">
                  <c:v>3919.8943840579736</c:v>
                </c:pt>
                <c:pt idx="29">
                  <c:v>3841.3583333333286</c:v>
                </c:pt>
                <c:pt idx="30">
                  <c:v>4015.3916666666651</c:v>
                </c:pt>
                <c:pt idx="31">
                  <c:v>3781.8606582125622</c:v>
                </c:pt>
                <c:pt idx="32">
                  <c:v>3754.8779422514613</c:v>
                </c:pt>
                <c:pt idx="33">
                  <c:v>3841.9500000000025</c:v>
                </c:pt>
                <c:pt idx="34">
                  <c:v>4017.0125000000003</c:v>
                </c:pt>
                <c:pt idx="35">
                  <c:v>3682</c:v>
                </c:pt>
                <c:pt idx="36">
                  <c:v>3483.5625000000005</c:v>
                </c:pt>
                <c:pt idx="37">
                  <c:v>3486.0812499999975</c:v>
                </c:pt>
                <c:pt idx="38">
                  <c:v>3530.0136363636357</c:v>
                </c:pt>
                <c:pt idx="39">
                  <c:v>3561.0239130434784</c:v>
                </c:pt>
                <c:pt idx="40">
                  <c:v>3698.0875905797138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0-46C4-A0E3-141B3FA26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438792"/>
        <c:axId val="1303444040"/>
      </c:barChart>
      <c:catAx>
        <c:axId val="1303438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44040"/>
        <c:crosses val="autoZero"/>
        <c:auto val="1"/>
        <c:lblAlgn val="ctr"/>
        <c:lblOffset val="100"/>
        <c:noMultiLvlLbl val="0"/>
      </c:catAx>
      <c:valAx>
        <c:axId val="130344404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38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Rolling 10 Year</a:t>
            </a:r>
            <a:r>
              <a:rPr lang="en-US" baseline="0"/>
              <a:t> Average of Annual HDD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7158792650918636E-3"/>
                  <c:y val="-0.165155657626130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'Figure 8-11'!$A$20:$A$49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'Figure 8-11'!$D$20:$D$49</c:f>
              <c:numCache>
                <c:formatCode>_(* #,##0_);_(* \(#,##0\);_(* "-"??_);_(@_)</c:formatCode>
                <c:ptCount val="30"/>
                <c:pt idx="0">
                  <c:v>4227.144358016305</c:v>
                </c:pt>
                <c:pt idx="1">
                  <c:v>4224.7519395380423</c:v>
                </c:pt>
                <c:pt idx="2">
                  <c:v>4175.2225192481883</c:v>
                </c:pt>
                <c:pt idx="3">
                  <c:v>4094.276975769927</c:v>
                </c:pt>
                <c:pt idx="4">
                  <c:v>4083.7740591032607</c:v>
                </c:pt>
                <c:pt idx="5">
                  <c:v>4060.1778091032602</c:v>
                </c:pt>
                <c:pt idx="6">
                  <c:v>4009.4740591032596</c:v>
                </c:pt>
                <c:pt idx="7">
                  <c:v>3980.9044757699276</c:v>
                </c:pt>
                <c:pt idx="8">
                  <c:v>3988.1646931612327</c:v>
                </c:pt>
                <c:pt idx="9">
                  <c:v>3963.58164402174</c:v>
                </c:pt>
                <c:pt idx="10">
                  <c:v>3894.4584510869572</c:v>
                </c:pt>
                <c:pt idx="11">
                  <c:v>3885.7633695652194</c:v>
                </c:pt>
                <c:pt idx="12">
                  <c:v>3908.3080550065888</c:v>
                </c:pt>
                <c:pt idx="13">
                  <c:v>3971.1214245718061</c:v>
                </c:pt>
                <c:pt idx="14">
                  <c:v>3935.7918412384729</c:v>
                </c:pt>
                <c:pt idx="15">
                  <c:v>3927.0522579051394</c:v>
                </c:pt>
                <c:pt idx="16">
                  <c:v>3884.2364245718063</c:v>
                </c:pt>
                <c:pt idx="17">
                  <c:v>3869.6837796442705</c:v>
                </c:pt>
                <c:pt idx="18">
                  <c:v>3829.4487796442686</c:v>
                </c:pt>
                <c:pt idx="19">
                  <c:v>3843.2239789196306</c:v>
                </c:pt>
                <c:pt idx="20">
                  <c:v>3869.285678798859</c:v>
                </c:pt>
                <c:pt idx="21">
                  <c:v>3827.1105563573378</c:v>
                </c:pt>
                <c:pt idx="22">
                  <c:v>3807.5165412058232</c:v>
                </c:pt>
                <c:pt idx="23">
                  <c:v>3790.0424651188659</c:v>
                </c:pt>
                <c:pt idx="24">
                  <c:v>3807.3749651188655</c:v>
                </c:pt>
                <c:pt idx="25">
                  <c:v>3785.7687151188657</c:v>
                </c:pt>
                <c:pt idx="26">
                  <c:v>3782.3989234521991</c:v>
                </c:pt>
                <c:pt idx="27">
                  <c:v>3743.4108486827654</c:v>
                </c:pt>
                <c:pt idx="28">
                  <c:v>3715.3774066537799</c:v>
                </c:pt>
                <c:pt idx="29">
                  <c:v>3683.6469990450851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B-4FE0-B55F-02CE30388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438792"/>
        <c:axId val="1303444040"/>
      </c:barChart>
      <c:catAx>
        <c:axId val="1303438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10 year average</a:t>
                </a:r>
                <a:r>
                  <a:rPr lang="en-CA" baseline="0"/>
                  <a:t> ending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44040"/>
        <c:crosses val="autoZero"/>
        <c:auto val="1"/>
        <c:lblAlgn val="ctr"/>
        <c:lblOffset val="100"/>
        <c:noMultiLvlLbl val="0"/>
      </c:catAx>
      <c:valAx>
        <c:axId val="130344404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38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Rolling 10 Year</a:t>
            </a:r>
            <a:r>
              <a:rPr lang="en-US" baseline="0"/>
              <a:t> Average of Annual CDD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1841644794400699E-2"/>
                  <c:y val="-6.121135899679206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'Figure 8-11'!$A$20:$A$49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'Figure 8-11'!$E$20:$E$49</c:f>
              <c:numCache>
                <c:formatCode>_(* #,##0_);_(* \(#,##0\);_(* "-"??_);_(@_)</c:formatCode>
                <c:ptCount val="30"/>
                <c:pt idx="0">
                  <c:v>63.476123188405793</c:v>
                </c:pt>
                <c:pt idx="1">
                  <c:v>64.492373188405793</c:v>
                </c:pt>
                <c:pt idx="2">
                  <c:v>68.18028079710146</c:v>
                </c:pt>
                <c:pt idx="3">
                  <c:v>78.80839673913043</c:v>
                </c:pt>
                <c:pt idx="4">
                  <c:v>76.741005434782593</c:v>
                </c:pt>
                <c:pt idx="5">
                  <c:v>79.958922101449261</c:v>
                </c:pt>
                <c:pt idx="6">
                  <c:v>85.448922101449256</c:v>
                </c:pt>
                <c:pt idx="7">
                  <c:v>89.1560054347826</c:v>
                </c:pt>
                <c:pt idx="8">
                  <c:v>89.114755434782595</c:v>
                </c:pt>
                <c:pt idx="9">
                  <c:v>92.786548913043475</c:v>
                </c:pt>
                <c:pt idx="10">
                  <c:v>96.132382246376807</c:v>
                </c:pt>
                <c:pt idx="11">
                  <c:v>97.118215579710153</c:v>
                </c:pt>
                <c:pt idx="12">
                  <c:v>92.177391304347836</c:v>
                </c:pt>
                <c:pt idx="13">
                  <c:v>80.744275362318845</c:v>
                </c:pt>
                <c:pt idx="14">
                  <c:v>85.725416666666675</c:v>
                </c:pt>
                <c:pt idx="15">
                  <c:v>79.772916666666674</c:v>
                </c:pt>
                <c:pt idx="16">
                  <c:v>83.245833333333337</c:v>
                </c:pt>
                <c:pt idx="17">
                  <c:v>85.639474637681161</c:v>
                </c:pt>
                <c:pt idx="18">
                  <c:v>84.723224637681156</c:v>
                </c:pt>
                <c:pt idx="19">
                  <c:v>83.634474637681166</c:v>
                </c:pt>
                <c:pt idx="20">
                  <c:v>87.181349637681166</c:v>
                </c:pt>
                <c:pt idx="21">
                  <c:v>87.675932971014475</c:v>
                </c:pt>
                <c:pt idx="22">
                  <c:v>99.435516304347814</c:v>
                </c:pt>
                <c:pt idx="23">
                  <c:v>106.71640398550724</c:v>
                </c:pt>
                <c:pt idx="24">
                  <c:v>105.83265398550722</c:v>
                </c:pt>
                <c:pt idx="25">
                  <c:v>109.47098731884057</c:v>
                </c:pt>
                <c:pt idx="26">
                  <c:v>110.02807065217389</c:v>
                </c:pt>
                <c:pt idx="27">
                  <c:v>114.99567934782608</c:v>
                </c:pt>
                <c:pt idx="28">
                  <c:v>119.67401268115941</c:v>
                </c:pt>
                <c:pt idx="29">
                  <c:v>118.88432065217391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D1-486B-8325-C13C5D8D4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438792"/>
        <c:axId val="1303444040"/>
      </c:barChart>
      <c:catAx>
        <c:axId val="1303438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10 year average ending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44040"/>
        <c:crosses val="autoZero"/>
        <c:auto val="1"/>
        <c:lblAlgn val="ctr"/>
        <c:lblOffset val="100"/>
        <c:noMultiLvlLbl val="0"/>
      </c:catAx>
      <c:valAx>
        <c:axId val="1303444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3438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HDD and CDD Trends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8-11'!$R$2</c:f>
              <c:strCache>
                <c:ptCount val="1"/>
                <c:pt idx="0">
                  <c:v>HDD18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8-11'!$Q$3:$Q$13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'Figure 8-11'!$R$3:$R$13</c:f>
              <c:numCache>
                <c:formatCode>_(* #,##0_);_(* \(#,##0\);_(* "-"??_);_(@_)</c:formatCode>
                <c:ptCount val="11"/>
                <c:pt idx="0">
                  <c:v>3678.9799999999996</c:v>
                </c:pt>
                <c:pt idx="1">
                  <c:v>3662.9800869801575</c:v>
                </c:pt>
                <c:pt idx="2">
                  <c:v>3665.8552729908488</c:v>
                </c:pt>
                <c:pt idx="3">
                  <c:v>3632.5802522424565</c:v>
                </c:pt>
                <c:pt idx="4">
                  <c:v>3618.1803305245994</c:v>
                </c:pt>
                <c:pt idx="5">
                  <c:v>3604.3137392407366</c:v>
                </c:pt>
                <c:pt idx="6">
                  <c:v>3609.0379668388155</c:v>
                </c:pt>
                <c:pt idx="7">
                  <c:v>3578.1805479749933</c:v>
                </c:pt>
                <c:pt idx="8">
                  <c:v>3565.9139479931146</c:v>
                </c:pt>
                <c:pt idx="9">
                  <c:v>3554.1806784452297</c:v>
                </c:pt>
                <c:pt idx="10">
                  <c:v>3560.7968578418049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5-452C-AF9C-08129C8D1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338104"/>
        <c:axId val="2130340624"/>
      </c:lineChart>
      <c:lineChart>
        <c:grouping val="standard"/>
        <c:varyColors val="0"/>
        <c:ser>
          <c:idx val="1"/>
          <c:order val="1"/>
          <c:tx>
            <c:strRef>
              <c:f>'Figure 8-11'!$S$2</c:f>
              <c:strCache>
                <c:ptCount val="1"/>
                <c:pt idx="0">
                  <c:v>CDD18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'Figure 8-11'!$Q$3:$Q$13</c:f>
              <c:numCache>
                <c:formatCode>General</c:formatCode>
                <c:ptCount val="1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</c:numCache>
            </c:numRef>
          </c:cat>
          <c:val>
            <c:numRef>
              <c:f>'Figure 8-11'!$S$3:$S$13</c:f>
              <c:numCache>
                <c:formatCode>_(* #,##0_);_(* \(#,##0\);_(* "-"??_);_(@_)</c:formatCode>
                <c:ptCount val="11"/>
                <c:pt idx="0">
                  <c:v>118.89999999999999</c:v>
                </c:pt>
                <c:pt idx="1">
                  <c:v>120.29882352941178</c:v>
                </c:pt>
                <c:pt idx="2">
                  <c:v>121.65101960784314</c:v>
                </c:pt>
                <c:pt idx="3">
                  <c:v>122.95658823529413</c:v>
                </c:pt>
                <c:pt idx="4">
                  <c:v>124.21552941176471</c:v>
                </c:pt>
                <c:pt idx="5">
                  <c:v>125.42784313725491</c:v>
                </c:pt>
                <c:pt idx="6">
                  <c:v>126.59352941176471</c:v>
                </c:pt>
                <c:pt idx="7">
                  <c:v>127.71258823529413</c:v>
                </c:pt>
                <c:pt idx="8">
                  <c:v>128.78501960784311</c:v>
                </c:pt>
                <c:pt idx="9">
                  <c:v>129.81082352941175</c:v>
                </c:pt>
                <c:pt idx="10">
                  <c:v>130.79000000000002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5-452C-AF9C-08129C8D1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028504"/>
        <c:axId val="962020584"/>
      </c:lineChart>
      <c:catAx>
        <c:axId val="213033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40624"/>
        <c:crosses val="autoZero"/>
        <c:auto val="1"/>
        <c:lblAlgn val="ctr"/>
        <c:lblOffset val="100"/>
        <c:noMultiLvlLbl val="0"/>
      </c:catAx>
      <c:valAx>
        <c:axId val="2130340624"/>
        <c:scaling>
          <c:orientation val="minMax"/>
          <c:max val="3690"/>
          <c:min val="35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Annual HDD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0338104"/>
        <c:crosses val="autoZero"/>
        <c:crossBetween val="between"/>
      </c:valAx>
      <c:valAx>
        <c:axId val="962020584"/>
        <c:scaling>
          <c:orientation val="minMax"/>
          <c:min val="116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Annual CDD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2028504"/>
        <c:crosses val="max"/>
        <c:crossBetween val="between"/>
      </c:valAx>
      <c:catAx>
        <c:axId val="962028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020584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13670166229222"/>
          <c:y val="0.19833630285265438"/>
          <c:w val="0.82717804024496933"/>
          <c:h val="0.67750560377033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12-14'!$L$1</c:f>
              <c:strCache>
                <c:ptCount val="1"/>
                <c:pt idx="0">
                  <c:v>Rolling 10yr 12hr lagged peak 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8538932633420822E-4"/>
                  <c:y val="0.137680081656459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'Figure 12-14'!$E$20:$E$49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'Figure 12-14'!$L$20:$L$49</c:f>
              <c:numCache>
                <c:formatCode>0.0</c:formatCode>
                <c:ptCount val="30"/>
                <c:pt idx="0">
                  <c:v>-17.266666666666666</c:v>
                </c:pt>
                <c:pt idx="1">
                  <c:v>-17.459166666666665</c:v>
                </c:pt>
                <c:pt idx="2">
                  <c:v>-17.060833333333331</c:v>
                </c:pt>
                <c:pt idx="3">
                  <c:v>-17.099166666666665</c:v>
                </c:pt>
                <c:pt idx="4">
                  <c:v>-16.925833333333333</c:v>
                </c:pt>
                <c:pt idx="5">
                  <c:v>-16.567499999999999</c:v>
                </c:pt>
                <c:pt idx="6">
                  <c:v>-16.364999999999998</c:v>
                </c:pt>
                <c:pt idx="7">
                  <c:v>-16.089166666666667</c:v>
                </c:pt>
                <c:pt idx="8">
                  <c:v>-16.061666666666667</c:v>
                </c:pt>
                <c:pt idx="9">
                  <c:v>-16.014166666666668</c:v>
                </c:pt>
                <c:pt idx="10">
                  <c:v>-15.735833333333336</c:v>
                </c:pt>
                <c:pt idx="11">
                  <c:v>-15.850833333333332</c:v>
                </c:pt>
                <c:pt idx="12">
                  <c:v>-15.986666666666668</c:v>
                </c:pt>
                <c:pt idx="13">
                  <c:v>-15.955000000000002</c:v>
                </c:pt>
                <c:pt idx="14">
                  <c:v>-15.656666666666666</c:v>
                </c:pt>
                <c:pt idx="15">
                  <c:v>-15.710833333333332</c:v>
                </c:pt>
                <c:pt idx="16">
                  <c:v>-15.335833333333335</c:v>
                </c:pt>
                <c:pt idx="17">
                  <c:v>-14.932499999999999</c:v>
                </c:pt>
                <c:pt idx="18">
                  <c:v>-14.66583333333333</c:v>
                </c:pt>
                <c:pt idx="19">
                  <c:v>-14.59</c:v>
                </c:pt>
                <c:pt idx="20">
                  <c:v>-14.860833333333336</c:v>
                </c:pt>
                <c:pt idx="21">
                  <c:v>-14.5875</c:v>
                </c:pt>
                <c:pt idx="22">
                  <c:v>-14.533333333333331</c:v>
                </c:pt>
                <c:pt idx="23">
                  <c:v>-14.057499999999999</c:v>
                </c:pt>
                <c:pt idx="24">
                  <c:v>-14.128333333333334</c:v>
                </c:pt>
                <c:pt idx="25">
                  <c:v>-13.609166666666667</c:v>
                </c:pt>
                <c:pt idx="26">
                  <c:v>-13.929166666666665</c:v>
                </c:pt>
                <c:pt idx="27">
                  <c:v>-14.439166666666665</c:v>
                </c:pt>
                <c:pt idx="28">
                  <c:v>-13.716666666666665</c:v>
                </c:pt>
                <c:pt idx="29">
                  <c:v>-13.318333333333333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F-4F21-B8DD-F36CF52D6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11"/>
        <c:axId val="1289571048"/>
        <c:axId val="1289566456"/>
      </c:barChart>
      <c:catAx>
        <c:axId val="1289571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566456"/>
        <c:crosses val="autoZero"/>
        <c:auto val="1"/>
        <c:lblAlgn val="ctr"/>
        <c:lblOffset val="100"/>
        <c:noMultiLvlLbl val="0"/>
      </c:catAx>
      <c:valAx>
        <c:axId val="128956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 Temp (deg 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571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26891733507252"/>
          <c:y val="5.8859283456441001E-2"/>
          <c:w val="0.82717804024496933"/>
          <c:h val="0.685324752362611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12-14'!$N$1</c:f>
              <c:strCache>
                <c:ptCount val="1"/>
                <c:pt idx="0">
                  <c:v>Rolling 10yr Avg Daily Max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5706478490300995E-4"/>
                  <c:y val="-0.150034676322394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'Figure 12-14'!$E$20:$E$49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'Figure 12-14'!$N$20:$N$49</c:f>
              <c:numCache>
                <c:formatCode>0.0</c:formatCode>
                <c:ptCount val="30"/>
                <c:pt idx="0">
                  <c:v>30.089999999999996</c:v>
                </c:pt>
                <c:pt idx="1">
                  <c:v>30.509999999999998</c:v>
                </c:pt>
                <c:pt idx="2">
                  <c:v>30.610000000000003</c:v>
                </c:pt>
                <c:pt idx="3">
                  <c:v>30.860000000000003</c:v>
                </c:pt>
                <c:pt idx="4">
                  <c:v>30.9</c:v>
                </c:pt>
                <c:pt idx="5">
                  <c:v>31.209999999999997</c:v>
                </c:pt>
                <c:pt idx="6">
                  <c:v>31.229999999999997</c:v>
                </c:pt>
                <c:pt idx="7">
                  <c:v>31.209999999999997</c:v>
                </c:pt>
                <c:pt idx="8">
                  <c:v>31.24</c:v>
                </c:pt>
                <c:pt idx="9">
                  <c:v>31.3</c:v>
                </c:pt>
                <c:pt idx="10">
                  <c:v>31.160000000000004</c:v>
                </c:pt>
                <c:pt idx="11">
                  <c:v>31.270000000000003</c:v>
                </c:pt>
                <c:pt idx="12">
                  <c:v>31.05</c:v>
                </c:pt>
                <c:pt idx="13">
                  <c:v>31.259999999999998</c:v>
                </c:pt>
                <c:pt idx="14">
                  <c:v>31.560000000000002</c:v>
                </c:pt>
                <c:pt idx="15">
                  <c:v>30.99</c:v>
                </c:pt>
                <c:pt idx="16">
                  <c:v>30.72</c:v>
                </c:pt>
                <c:pt idx="17">
                  <c:v>30.859999999999996</c:v>
                </c:pt>
                <c:pt idx="18">
                  <c:v>30.78</c:v>
                </c:pt>
                <c:pt idx="19">
                  <c:v>30.609999999999996</c:v>
                </c:pt>
                <c:pt idx="20">
                  <c:v>30.340000000000003</c:v>
                </c:pt>
                <c:pt idx="21">
                  <c:v>30.040000000000003</c:v>
                </c:pt>
                <c:pt idx="22">
                  <c:v>30.35</c:v>
                </c:pt>
                <c:pt idx="23">
                  <c:v>30.310000000000002</c:v>
                </c:pt>
                <c:pt idx="24">
                  <c:v>30.020000000000003</c:v>
                </c:pt>
                <c:pt idx="25">
                  <c:v>30.340000000000003</c:v>
                </c:pt>
                <c:pt idx="26">
                  <c:v>30.419999999999998</c:v>
                </c:pt>
                <c:pt idx="27">
                  <c:v>30.380000000000003</c:v>
                </c:pt>
                <c:pt idx="28">
                  <c:v>30.830000000000005</c:v>
                </c:pt>
                <c:pt idx="29">
                  <c:v>31.01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EC-47EB-BC7A-E6C242215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11"/>
        <c:axId val="1289571048"/>
        <c:axId val="1289566456"/>
      </c:barChart>
      <c:catAx>
        <c:axId val="1289571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566456"/>
        <c:crosses val="autoZero"/>
        <c:auto val="1"/>
        <c:lblAlgn val="ctr"/>
        <c:lblOffset val="100"/>
        <c:noMultiLvlLbl val="0"/>
      </c:catAx>
      <c:valAx>
        <c:axId val="1289566456"/>
        <c:scaling>
          <c:orientation val="minMax"/>
          <c:max val="32"/>
          <c:min val="2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Max Temp (deg 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571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13670166229222"/>
          <c:y val="0.19833630285265438"/>
          <c:w val="0.82717804024496933"/>
          <c:h val="0.67750560377033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12-14'!$Q$1</c:f>
              <c:strCache>
                <c:ptCount val="1"/>
                <c:pt idx="0">
                  <c:v>combined peak T 10y rolling mean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1974195498917332E-2"/>
                  <c:y val="0.1087097547642111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'Figure 12-14'!$E$20:$E$49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'Figure 12-14'!$Q$20:$Q$49</c:f>
              <c:numCache>
                <c:formatCode>0.0</c:formatCode>
                <c:ptCount val="30"/>
                <c:pt idx="0">
                  <c:v>-16.444666666666667</c:v>
                </c:pt>
                <c:pt idx="1">
                  <c:v>-16.544416666666667</c:v>
                </c:pt>
                <c:pt idx="2">
                  <c:v>-15.873666666666665</c:v>
                </c:pt>
                <c:pt idx="3">
                  <c:v>-15.970062499999999</c:v>
                </c:pt>
                <c:pt idx="4">
                  <c:v>-15.687981481481481</c:v>
                </c:pt>
                <c:pt idx="5">
                  <c:v>-15.413583333333333</c:v>
                </c:pt>
                <c:pt idx="6">
                  <c:v>-15.126166666666666</c:v>
                </c:pt>
                <c:pt idx="7">
                  <c:v>-15.039916666666668</c:v>
                </c:pt>
                <c:pt idx="8">
                  <c:v>-14.930666666666667</c:v>
                </c:pt>
                <c:pt idx="9">
                  <c:v>-15.037000000000003</c:v>
                </c:pt>
                <c:pt idx="10">
                  <c:v>-14.681083333333335</c:v>
                </c:pt>
                <c:pt idx="11">
                  <c:v>-14.70725</c:v>
                </c:pt>
                <c:pt idx="12">
                  <c:v>-15.071000000000002</c:v>
                </c:pt>
                <c:pt idx="13">
                  <c:v>-14.98566666666667</c:v>
                </c:pt>
                <c:pt idx="14">
                  <c:v>-14.8665</c:v>
                </c:pt>
                <c:pt idx="15">
                  <c:v>-14.954916666666666</c:v>
                </c:pt>
                <c:pt idx="16">
                  <c:v>-14.712833333333334</c:v>
                </c:pt>
                <c:pt idx="17">
                  <c:v>-14.296250000000001</c:v>
                </c:pt>
                <c:pt idx="18">
                  <c:v>-14.113583333333333</c:v>
                </c:pt>
                <c:pt idx="19">
                  <c:v>-13.945500000000001</c:v>
                </c:pt>
                <c:pt idx="20">
                  <c:v>-14.300416666666669</c:v>
                </c:pt>
                <c:pt idx="21">
                  <c:v>-14.168333333333335</c:v>
                </c:pt>
                <c:pt idx="22">
                  <c:v>-14.132083333333332</c:v>
                </c:pt>
                <c:pt idx="23">
                  <c:v>-13.769083333333334</c:v>
                </c:pt>
                <c:pt idx="24">
                  <c:v>-13.770583333333335</c:v>
                </c:pt>
                <c:pt idx="25">
                  <c:v>-13.175583333333334</c:v>
                </c:pt>
                <c:pt idx="26">
                  <c:v>-13.470499999999999</c:v>
                </c:pt>
                <c:pt idx="27">
                  <c:v>-13.899333333333331</c:v>
                </c:pt>
                <c:pt idx="28">
                  <c:v>-13.177166666666666</c:v>
                </c:pt>
                <c:pt idx="29">
                  <c:v>-12.870833333333334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2C-474D-9B80-D50FD0834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11"/>
        <c:axId val="1289571048"/>
        <c:axId val="1289566456"/>
      </c:barChart>
      <c:catAx>
        <c:axId val="1289571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566456"/>
        <c:crosses val="autoZero"/>
        <c:auto val="1"/>
        <c:lblAlgn val="ctr"/>
        <c:lblOffset val="100"/>
        <c:noMultiLvlLbl val="0"/>
      </c:catAx>
      <c:valAx>
        <c:axId val="1289566456"/>
        <c:scaling>
          <c:orientation val="minMax"/>
          <c:min val="-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 Temp (deg 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571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492125</xdr:colOff>
      <xdr:row>9</xdr:row>
      <xdr:rowOff>7937</xdr:rowOff>
    </xdr:from>
    <xdr:to>
      <xdr:col>14</xdr:col>
      <xdr:colOff>47625</xdr:colOff>
      <xdr:row>23</xdr:row>
      <xdr:rowOff>74612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523F3D-9630-4ED2-B2B4-A18F55840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434975</xdr:colOff>
      <xdr:row>25</xdr:row>
      <xdr:rowOff>92075</xdr:rowOff>
    </xdr:from>
    <xdr:to>
      <xdr:col>13</xdr:col>
      <xdr:colOff>600075</xdr:colOff>
      <xdr:row>39</xdr:row>
      <xdr:rowOff>168275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CA4D6F-D532-411A-B65B-188A3D11C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447675</xdr:colOff>
      <xdr:row>41</xdr:row>
      <xdr:rowOff>0</xdr:rowOff>
    </xdr:from>
    <xdr:to>
      <xdr:col>14</xdr:col>
      <xdr:colOff>133350</xdr:colOff>
      <xdr:row>55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ED11009-E5B8-4691-911E-BE826AA9D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415925</xdr:colOff>
      <xdr:row>29</xdr:row>
      <xdr:rowOff>9525</xdr:rowOff>
    </xdr:from>
    <xdr:to>
      <xdr:col>9</xdr:col>
      <xdr:colOff>295275</xdr:colOff>
      <xdr:row>30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7B0B517-9030-45CF-BF2B-AFC4C92889E3}"/>
            </a:ext>
          </a:extLst>
        </xdr:cNvPr>
        <xdr:cNvSpPr txBox="1"/>
      </xdr:nvSpPr>
      <xdr:spPr>
        <a:xfrm>
          <a:off x="5064125" y="5254625"/>
          <a:ext cx="11906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900"/>
            <a:t>3684 = 2026</a:t>
          </a:r>
          <a:r>
            <a:rPr lang="en-CA" sz="900" baseline="0"/>
            <a:t> 10yr Avg</a:t>
          </a:r>
          <a:endParaRPr lang="en-CA" sz="900"/>
        </a:p>
      </xdr:txBody>
    </xdr:sp>
    <xdr:clientData/>
  </xdr:twoCellAnchor>
  <xdr:twoCellAnchor>
    <xdr:from>
      <xdr:col>16</xdr:col>
      <xdr:colOff>82550</xdr:colOff>
      <xdr:row>15</xdr:row>
      <xdr:rowOff>92075</xdr:rowOff>
    </xdr:from>
    <xdr:to>
      <xdr:col>22</xdr:col>
      <xdr:colOff>590550</xdr:colOff>
      <xdr:row>29</xdr:row>
      <xdr:rowOff>168275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CE712BD-2CDD-41D0-B407-3BB69C3B1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0.09821</cdr:x>
      <cdr:y>0.55739</cdr:y>
    </cdr:from>
    <cdr:to>
      <cdr:x>0.96815</cdr:x>
      <cdr:y>0.55739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B834A88-218B-6629-EF8A-E0E26EFDCDD7}"/>
            </a:ext>
          </a:extLst>
        </cdr:cNvPr>
        <cdr:cNvCxnSpPr/>
      </cdr:nvCxnSpPr>
      <cdr:spPr>
        <a:xfrm xmlns:a="http://schemas.openxmlformats.org/drawingml/2006/main">
          <a:off x="469900" y="1449388"/>
          <a:ext cx="4162425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138111</xdr:colOff>
      <xdr:row>7</xdr:row>
      <xdr:rowOff>33337</xdr:rowOff>
    </xdr:from>
    <xdr:to>
      <xdr:col>33</xdr:col>
      <xdr:colOff>0</xdr:colOff>
      <xdr:row>21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E351C0-1BBE-4000-AEA7-0482F0C1E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177800</xdr:colOff>
      <xdr:row>37</xdr:row>
      <xdr:rowOff>117474</xdr:rowOff>
    </xdr:from>
    <xdr:to>
      <xdr:col>33</xdr:col>
      <xdr:colOff>39689</xdr:colOff>
      <xdr:row>54</xdr:row>
      <xdr:rowOff>117474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5B4B64-3B31-4474-B5A7-1F09FEF12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177800</xdr:colOff>
      <xdr:row>22</xdr:row>
      <xdr:rowOff>92075</xdr:rowOff>
    </xdr:from>
    <xdr:to>
      <xdr:col>33</xdr:col>
      <xdr:colOff>39689</xdr:colOff>
      <xdr:row>36</xdr:row>
      <xdr:rowOff>168275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936A3D2-B1C9-4122-B190-460293545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92.684269444442" createdVersion="8" refreshedVersion="8" minRefreshableVersion="3" recordCount="132" xr:uid="{8816D4CE-C1B9-4C67-B5F9-38B8080B9518}">
  <cacheSource type="worksheet">
    <worksheetSource ref="A1:D133" sheet="damped NHDDNCDD calculation"/>
  </cacheSource>
  <cacheFields count="4">
    <cacheField name="Year" numFmtId="0">
      <sharedItems containsSemiMixedTypes="0" containsString="0" containsNumber="1" containsInteger="1" minValue="2026" maxValue="2036" count="11">
        <n v="2026"/>
        <n v="2027"/>
        <n v="2028"/>
        <n v="2029"/>
        <n v="2030"/>
        <n v="2031"/>
        <n v="2032"/>
        <n v="2033"/>
        <n v="2034"/>
        <n v="2035"/>
        <n v="2036"/>
      </sharedItems>
    </cacheField>
    <cacheField name="month" numFmtId="0">
      <sharedItems containsSemiMixedTypes="0" containsString="0" containsNumber="1" containsInteger="1" minValue="1" maxValue="12"/>
    </cacheField>
    <cacheField name="NHDD_damped" numFmtId="166">
      <sharedItems containsSemiMixedTypes="0" containsString="0" containsNumber="1" minValue="5.8552432726284316" maxValue="618.57000000000005"/>
    </cacheField>
    <cacheField name="NCDD_damped" numFmtId="166">
      <sharedItems containsSemiMixedTypes="0" containsString="0" containsNumber="1" minValue="0" maxValue="55.3410000000000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">
  <r>
    <x v="0"/>
    <n v="1"/>
    <n v="618.57000000000005"/>
    <n v="0"/>
  </r>
  <r>
    <x v="0"/>
    <n v="2"/>
    <n v="563.20000000000005"/>
    <n v="0"/>
  </r>
  <r>
    <x v="0"/>
    <n v="3"/>
    <n v="537.64"/>
    <n v="0"/>
  </r>
  <r>
    <x v="0"/>
    <n v="4"/>
    <n v="386.87"/>
    <n v="0"/>
  </r>
  <r>
    <x v="0"/>
    <n v="5"/>
    <n v="257.83"/>
    <n v="0.68"/>
  </r>
  <r>
    <x v="0"/>
    <n v="6"/>
    <n v="108.27"/>
    <n v="8.15"/>
  </r>
  <r>
    <x v="0"/>
    <n v="7"/>
    <n v="16.350000000000001"/>
    <n v="44.99"/>
  </r>
  <r>
    <x v="0"/>
    <n v="8"/>
    <n v="6.08"/>
    <n v="50.31"/>
  </r>
  <r>
    <x v="0"/>
    <n v="9"/>
    <n v="59.53"/>
    <n v="14.38"/>
  </r>
  <r>
    <x v="0"/>
    <n v="10"/>
    <n v="200.29"/>
    <n v="0.39"/>
  </r>
  <r>
    <x v="0"/>
    <n v="11"/>
    <n v="373.91"/>
    <n v="0"/>
  </r>
  <r>
    <x v="0"/>
    <n v="12"/>
    <n v="550.44000000000005"/>
    <n v="0"/>
  </r>
  <r>
    <x v="1"/>
    <n v="1"/>
    <n v="615.87983419407453"/>
    <n v="0"/>
  </r>
  <r>
    <x v="1"/>
    <n v="2"/>
    <n v="560.75063876053287"/>
    <n v="0"/>
  </r>
  <r>
    <x v="1"/>
    <n v="3"/>
    <n v="535.3017994020114"/>
    <n v="0"/>
  </r>
  <r>
    <x v="1"/>
    <n v="4"/>
    <n v="385.18749932046751"/>
    <n v="0"/>
  </r>
  <r>
    <x v="1"/>
    <n v="5"/>
    <n v="256.70869529763524"/>
    <n v="0.68800000000000006"/>
  </r>
  <r>
    <x v="1"/>
    <n v="6"/>
    <n v="107.79913291655342"/>
    <n v="8.2458823529411767"/>
  </r>
  <r>
    <x v="1"/>
    <n v="7"/>
    <n v="16.278893721119871"/>
    <n v="45.519294117647057"/>
  </r>
  <r>
    <x v="1"/>
    <n v="8"/>
    <n v="6.0535580320739335"/>
    <n v="50.901882352941179"/>
  </r>
  <r>
    <x v="1"/>
    <n v="9"/>
    <n v="59.271103560750205"/>
    <n v="14.549176470588236"/>
  </r>
  <r>
    <x v="1"/>
    <n v="10"/>
    <n v="199.41893721119868"/>
    <n v="0.39458823529411763"/>
  </r>
  <r>
    <x v="1"/>
    <n v="11"/>
    <n v="372.28386246262573"/>
    <n v="0"/>
  </r>
  <r>
    <x v="1"/>
    <n v="12"/>
    <n v="548.04613210111449"/>
    <n v="0"/>
  </r>
  <r>
    <x v="2"/>
    <n v="1"/>
    <n v="613.27934058167989"/>
    <n v="0"/>
  </r>
  <r>
    <x v="2"/>
    <n v="2"/>
    <n v="576.72469149225333"/>
    <n v="0"/>
  </r>
  <r>
    <x v="2"/>
    <n v="3"/>
    <n v="533.04153882395576"/>
    <n v="0"/>
  </r>
  <r>
    <x v="2"/>
    <n v="4"/>
    <n v="383.56108199691943"/>
    <n v="0"/>
  </r>
  <r>
    <x v="2"/>
    <n v="5"/>
    <n v="255.62476741868258"/>
    <n v="0.69573333333333343"/>
  </r>
  <r>
    <x v="2"/>
    <n v="6"/>
    <n v="107.34396140255504"/>
    <n v="8.3385686274509805"/>
  </r>
  <r>
    <x v="2"/>
    <n v="7"/>
    <n v="16.210157651535745"/>
    <n v="46.030945098039219"/>
  </r>
  <r>
    <x v="2"/>
    <n v="8"/>
    <n v="6.0279974630787354"/>
    <n v="51.474035294117655"/>
  </r>
  <r>
    <x v="2"/>
    <n v="9"/>
    <n v="59.020837002808733"/>
    <n v="14.712713725490197"/>
  </r>
  <r>
    <x v="2"/>
    <n v="10"/>
    <n v="198.57690984869075"/>
    <n v="0.39902352941176472"/>
  </r>
  <r>
    <x v="2"/>
    <n v="11"/>
    <n v="370.71192950983061"/>
    <n v="0"/>
  </r>
  <r>
    <x v="2"/>
    <n v="12"/>
    <n v="545.73205979885847"/>
    <n v="0"/>
  </r>
  <r>
    <x v="3"/>
    <n v="1"/>
    <n v="610.76851916281601"/>
    <n v="0"/>
  </r>
  <r>
    <x v="3"/>
    <n v="2"/>
    <n v="556.09685240554506"/>
    <n v="0"/>
  </r>
  <r>
    <x v="3"/>
    <n v="3"/>
    <n v="530.85921826583308"/>
    <n v="0"/>
  </r>
  <r>
    <x v="3"/>
    <n v="4"/>
    <n v="381.99074802935581"/>
    <n v="0"/>
  </r>
  <r>
    <x v="3"/>
    <n v="5"/>
    <n v="254.57821636314216"/>
    <n v="0.70320000000000005"/>
  </r>
  <r>
    <x v="3"/>
    <n v="6"/>
    <n v="106.90448545800488"/>
    <n v="8.4280588235294118"/>
  </r>
  <r>
    <x v="3"/>
    <n v="7"/>
    <n v="16.143791791247622"/>
    <n v="46.524952941176473"/>
  </r>
  <r>
    <x v="3"/>
    <n v="8"/>
    <n v="6.0033182930144067"/>
    <n v="52.026458823529417"/>
  </r>
  <r>
    <x v="3"/>
    <n v="9"/>
    <n v="58.779200326175591"/>
    <n v="14.870611764705885"/>
  </r>
  <r>
    <x v="3"/>
    <n v="10"/>
    <n v="197.76391791247622"/>
    <n v="0.40330588235294124"/>
  </r>
  <r>
    <x v="3"/>
    <n v="11"/>
    <n v="369.1942011416146"/>
    <n v="0"/>
  </r>
  <r>
    <x v="3"/>
    <n v="12"/>
    <n v="543.49778309323187"/>
    <n v="0"/>
  </r>
  <r>
    <x v="4"/>
    <n v="1"/>
    <n v="608.34736993748299"/>
    <n v="0"/>
  </r>
  <r>
    <x v="4"/>
    <n v="2"/>
    <n v="553.89242729002444"/>
    <n v="0"/>
  </r>
  <r>
    <x v="4"/>
    <n v="3"/>
    <n v="528.75483772764335"/>
    <n v="0"/>
  </r>
  <r>
    <x v="4"/>
    <n v="4"/>
    <n v="380.47649741777656"/>
    <n v="0"/>
  </r>
  <r>
    <x v="4"/>
    <n v="5"/>
    <n v="253.56904213101384"/>
    <n v="0.71040000000000003"/>
  </r>
  <r>
    <x v="4"/>
    <n v="6"/>
    <n v="106.48070508290296"/>
    <n v="8.5143529411764707"/>
  </r>
  <r>
    <x v="4"/>
    <n v="7"/>
    <n v="16.079796140255507"/>
    <n v="47.001317647058826"/>
  </r>
  <r>
    <x v="4"/>
    <n v="8"/>
    <n v="5.9795205218809455"/>
    <n v="52.559152941176471"/>
  </r>
  <r>
    <x v="4"/>
    <n v="9"/>
    <n v="58.546193530850772"/>
    <n v="15.022870588235294"/>
  </r>
  <r>
    <x v="4"/>
    <n v="10"/>
    <n v="196.97996140255503"/>
    <n v="0.40743529411764706"/>
  </r>
  <r>
    <x v="4"/>
    <n v="11"/>
    <n v="367.7306773579777"/>
    <n v="0"/>
  </r>
  <r>
    <x v="4"/>
    <n v="12"/>
    <n v="541.34330198423493"/>
    <n v="0"/>
  </r>
  <r>
    <x v="5"/>
    <n v="1"/>
    <n v="606.01589290568097"/>
    <n v="0"/>
  </r>
  <r>
    <x v="5"/>
    <n v="2"/>
    <n v="551.76964754915286"/>
    <n v="0"/>
  </r>
  <r>
    <x v="5"/>
    <n v="3"/>
    <n v="526.72839720938657"/>
    <n v="0"/>
  </r>
  <r>
    <x v="5"/>
    <n v="4"/>
    <n v="379.01833016218177"/>
    <n v="0"/>
  </r>
  <r>
    <x v="5"/>
    <n v="5"/>
    <n v="252.59724472229772"/>
    <n v="0.71733333333333338"/>
  </r>
  <r>
    <x v="5"/>
    <n v="6"/>
    <n v="106.07262027724926"/>
    <n v="8.597450980392157"/>
  </r>
  <r>
    <x v="5"/>
    <n v="7"/>
    <n v="16.018170698559391"/>
    <n v="47.46003921568628"/>
  </r>
  <r>
    <x v="5"/>
    <n v="8"/>
    <n v="5.9566041496783546"/>
    <n v="53.072117647058825"/>
  </r>
  <r>
    <x v="5"/>
    <n v="9"/>
    <n v="58.32181661683429"/>
    <n v="15.169490196078433"/>
  </r>
  <r>
    <x v="5"/>
    <n v="10"/>
    <n v="196.22504031892726"/>
    <n v="0.41141176470588237"/>
  </r>
  <r>
    <x v="5"/>
    <n v="11"/>
    <n v="366.32135815892002"/>
    <n v="0"/>
  </r>
  <r>
    <x v="5"/>
    <n v="12"/>
    <n v="539.2686164718674"/>
    <n v="0"/>
  </r>
  <r>
    <x v="6"/>
    <n v="1"/>
    <n v="603.77408806740971"/>
    <n v="0"/>
  </r>
  <r>
    <x v="6"/>
    <n v="2"/>
    <n v="567.78600163087799"/>
    <n v="0"/>
  </r>
  <r>
    <x v="6"/>
    <n v="3"/>
    <n v="524.77989671106275"/>
    <n v="0"/>
  </r>
  <r>
    <x v="6"/>
    <n v="4"/>
    <n v="377.61624626257134"/>
    <n v="0"/>
  </r>
  <r>
    <x v="6"/>
    <n v="5"/>
    <n v="251.66282413699372"/>
    <n v="0.72400000000000009"/>
  </r>
  <r>
    <x v="6"/>
    <n v="6"/>
    <n v="105.68023104104375"/>
    <n v="8.6773529411764709"/>
  </r>
  <r>
    <x v="6"/>
    <n v="7"/>
    <n v="15.958915466159283"/>
    <n v="47.901117647058825"/>
  </r>
  <r>
    <x v="6"/>
    <n v="8"/>
    <n v="5.9345691764066322"/>
    <n v="53.565352941176471"/>
  </r>
  <r>
    <x v="6"/>
    <n v="9"/>
    <n v="58.106069584126118"/>
    <n v="15.310470588235296"/>
  </r>
  <r>
    <x v="6"/>
    <n v="10"/>
    <n v="195.49915466159283"/>
    <n v="0.41523529411764709"/>
  </r>
  <r>
    <x v="6"/>
    <n v="11"/>
    <n v="364.96624354444145"/>
    <n v="0"/>
  </r>
  <r>
    <x v="6"/>
    <n v="12"/>
    <n v="537.27372655612942"/>
    <n v="0"/>
  </r>
  <r>
    <x v="7"/>
    <n v="1"/>
    <n v="601.6219554226692"/>
    <n v="0"/>
  </r>
  <r>
    <x v="7"/>
    <n v="2"/>
    <n v="547.76902419135638"/>
    <n v="0"/>
  </r>
  <r>
    <x v="7"/>
    <n v="3"/>
    <n v="522.90933623267188"/>
    <n v="0"/>
  </r>
  <r>
    <x v="7"/>
    <n v="4"/>
    <n v="376.27024571894538"/>
    <n v="0"/>
  </r>
  <r>
    <x v="7"/>
    <n v="5"/>
    <n v="250.76578037510191"/>
    <n v="0.73040000000000016"/>
  </r>
  <r>
    <x v="7"/>
    <n v="6"/>
    <n v="105.30353737428648"/>
    <n v="8.7540588235294123"/>
  </r>
  <r>
    <x v="7"/>
    <n v="7"/>
    <n v="15.902030443055178"/>
    <n v="48.324552941176478"/>
  </r>
  <r>
    <x v="7"/>
    <n v="8"/>
    <n v="5.9134156020657782"/>
    <n v="54.038858823529416"/>
  </r>
  <r>
    <x v="7"/>
    <n v="9"/>
    <n v="57.898952432726283"/>
    <n v="15.445811764705885"/>
  </r>
  <r>
    <x v="7"/>
    <n v="10"/>
    <n v="194.80230443055177"/>
    <n v="0.41890588235294124"/>
  </r>
  <r>
    <x v="7"/>
    <n v="11"/>
    <n v="363.665333514542"/>
    <n v="0"/>
  </r>
  <r>
    <x v="7"/>
    <n v="12"/>
    <n v="535.35863223702097"/>
    <n v="0"/>
  </r>
  <r>
    <x v="8"/>
    <n v="1"/>
    <n v="599.55949497145969"/>
    <n v="0"/>
  </r>
  <r>
    <x v="8"/>
    <n v="2"/>
    <n v="545.89118057443147"/>
    <n v="0"/>
  </r>
  <r>
    <x v="8"/>
    <n v="3"/>
    <n v="521.11671577421396"/>
    <n v="0"/>
  </r>
  <r>
    <x v="8"/>
    <n v="4"/>
    <n v="374.98032853130383"/>
    <n v="0"/>
  </r>
  <r>
    <x v="8"/>
    <n v="5"/>
    <n v="249.90611343662226"/>
    <n v="0.73653333333333326"/>
  </r>
  <r>
    <x v="8"/>
    <n v="6"/>
    <n v="104.94253927697744"/>
    <n v="8.8275686274509795"/>
  </r>
  <r>
    <x v="8"/>
    <n v="7"/>
    <n v="15.847515629247081"/>
    <n v="48.730345098039216"/>
  </r>
  <r>
    <x v="8"/>
    <n v="8"/>
    <n v="5.8931434266557945"/>
    <n v="54.49263529411764"/>
  </r>
  <r>
    <x v="8"/>
    <n v="9"/>
    <n v="57.700465162634778"/>
    <n v="15.575513725490195"/>
  </r>
  <r>
    <x v="8"/>
    <n v="10"/>
    <n v="194.13448962580412"/>
    <n v="0.4224235294117647"/>
  </r>
  <r>
    <x v="8"/>
    <n v="11"/>
    <n v="362.41862806922177"/>
    <n v="0"/>
  </r>
  <r>
    <x v="8"/>
    <n v="12"/>
    <n v="533.52333351454206"/>
    <n v="0"/>
  </r>
  <r>
    <x v="9"/>
    <n v="1"/>
    <n v="597.58670671378093"/>
    <n v="0"/>
  </r>
  <r>
    <x v="9"/>
    <n v="2"/>
    <n v="544.0949823321555"/>
    <n v="0"/>
  </r>
  <r>
    <x v="9"/>
    <n v="3"/>
    <n v="519.40203533568899"/>
    <n v="0"/>
  </r>
  <r>
    <x v="9"/>
    <n v="4"/>
    <n v="373.74649469964663"/>
    <n v="0"/>
  </r>
  <r>
    <x v="9"/>
    <n v="5"/>
    <n v="249.08382332155475"/>
    <n v="0.74240000000000006"/>
  </r>
  <r>
    <x v="9"/>
    <n v="6"/>
    <n v="104.5972367491166"/>
    <n v="8.8978823529411777"/>
  </r>
  <r>
    <x v="9"/>
    <n v="7"/>
    <n v="15.795371024734983"/>
    <n v="49.11849411764706"/>
  </r>
  <r>
    <x v="9"/>
    <n v="8"/>
    <n v="5.8737526501766784"/>
    <n v="54.926682352941178"/>
  </r>
  <r>
    <x v="9"/>
    <n v="9"/>
    <n v="57.510607773851589"/>
    <n v="15.699576470588237"/>
  </r>
  <r>
    <x v="9"/>
    <n v="10"/>
    <n v="193.49571024734982"/>
    <n v="0.42578823529411769"/>
  </r>
  <r>
    <x v="9"/>
    <n v="11"/>
    <n v="361.22612720848059"/>
    <n v="0"/>
  </r>
  <r>
    <x v="9"/>
    <n v="12"/>
    <n v="531.76783038869269"/>
    <n v="0"/>
  </r>
  <r>
    <x v="10"/>
    <n v="1"/>
    <n v="595.70359064963304"/>
    <n v="0"/>
  </r>
  <r>
    <x v="10"/>
    <n v="2"/>
    <n v="560.19654797499322"/>
    <n v="0"/>
  </r>
  <r>
    <x v="10"/>
    <n v="3"/>
    <n v="517.76529491709698"/>
    <n v="0"/>
  </r>
  <r>
    <x v="10"/>
    <n v="4"/>
    <n v="372.56874422397391"/>
    <n v="0"/>
  </r>
  <r>
    <x v="10"/>
    <n v="5"/>
    <n v="248.29891002989942"/>
    <n v="0.74800000000000011"/>
  </r>
  <r>
    <x v="10"/>
    <n v="6"/>
    <n v="104.26762979070399"/>
    <n v="8.9650000000000016"/>
  </r>
  <r>
    <x v="10"/>
    <n v="7"/>
    <n v="15.745596629518893"/>
    <n v="49.489000000000004"/>
  </r>
  <r>
    <x v="10"/>
    <n v="8"/>
    <n v="5.8552432726284316"/>
    <n v="55.341000000000008"/>
  </r>
  <r>
    <x v="10"/>
    <n v="9"/>
    <n v="57.329380266376731"/>
    <n v="15.818000000000001"/>
  </r>
  <r>
    <x v="10"/>
    <n v="10"/>
    <n v="192.88596629518889"/>
    <n v="0.42900000000000005"/>
  </r>
  <r>
    <x v="10"/>
    <n v="11"/>
    <n v="360.08783093231858"/>
    <n v="0"/>
  </r>
  <r>
    <x v="10"/>
    <n v="12"/>
    <n v="530.09212285947274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0AC176-61A0-42C8-B136-79522BE95264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J2:L14" firstHeaderRow="0" firstDataRow="1" firstDataCol="1"/>
  <pivotFields count="4"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dataField="1" numFmtId="166" showAll="0"/>
    <pivotField dataField="1" numFmtId="166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HDD_damped" fld="2" baseField="0" baseItem="0" numFmtId="166"/>
    <dataField name="Sum of NCDD_damped" fld="3" baseField="0" baseItem="0" numFmtId="166"/>
  </dataFields>
  <formats count="7">
    <format dxfId="6">
      <pivotArea outline="0" collapsedLevelsAreSubtotals="1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BC1D-A924-4564-858D-3721336DB57D}">
  <sheetPr>
    <pageSetUpPr fitToPage="1"/>
  </sheetPr>
  <dimension ref="A1:V49"/>
  <sheetViews>
    <sheetView view="pageLayout" zoomScaleNormal="100" workbookViewId="0">
      <selection activeCell="A15" sqref="A15"/>
    </sheetView>
  </sheetViews>
  <sheetFormatPr defaultRowHeight="14.5" x14ac:dyDescent="0.35"/>
  <cols>
    <col min="1" max="1" width="5" style="1" bestFit="1" customWidth="1"/>
    <col min="2" max="2" width="13.54296875" style="1" bestFit="1" customWidth="1"/>
    <col min="3" max="3" width="13.453125" style="1" bestFit="1" customWidth="1"/>
    <col min="4" max="4" width="16.7265625" style="1" bestFit="1" customWidth="1"/>
    <col min="5" max="5" width="18.81640625" style="1" bestFit="1" customWidth="1"/>
    <col min="6" max="6" width="9.1796875" style="1"/>
    <col min="7" max="7" width="11.26953125" style="1" customWidth="1"/>
    <col min="8" max="8" width="9.54296875" style="1" bestFit="1" customWidth="1"/>
    <col min="9" max="9" width="9.26953125" style="1" bestFit="1" customWidth="1"/>
    <col min="10" max="10" width="9.1796875" style="1"/>
    <col min="11" max="11" width="11.453125" style="1" bestFit="1" customWidth="1"/>
    <col min="12" max="13" width="9.26953125" style="1" bestFit="1" customWidth="1"/>
    <col min="14" max="17" width="9.1796875" style="1"/>
    <col min="18" max="18" width="11" style="1" bestFit="1" customWidth="1"/>
    <col min="19" max="19" width="11.26953125" style="1" bestFit="1" customWidth="1"/>
    <col min="20" max="21" width="9.1796875" style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K1" s="1" t="s">
        <v>6</v>
      </c>
    </row>
    <row r="2" spans="1:22" x14ac:dyDescent="0.35">
      <c r="A2" s="1">
        <v>1978</v>
      </c>
      <c r="B2" s="2">
        <v>4408.8291666666692</v>
      </c>
      <c r="C2" s="2">
        <v>54.883333333333326</v>
      </c>
      <c r="R2" s="1" t="s">
        <v>49</v>
      </c>
      <c r="S2" s="1" t="s">
        <v>50</v>
      </c>
    </row>
    <row r="3" spans="1:22" x14ac:dyDescent="0.35">
      <c r="A3" s="1">
        <v>1979</v>
      </c>
      <c r="B3" s="2">
        <v>4069.2541666666643</v>
      </c>
      <c r="C3" s="2">
        <v>52.612500000000011</v>
      </c>
      <c r="G3" s="1" t="s">
        <v>7</v>
      </c>
      <c r="H3" s="6" cm="1">
        <f t="array" ref="H3:I7">LINEST(D18:D47,,1,10)</f>
        <v>-16.50201477457815</v>
      </c>
      <c r="I3" s="7">
        <v>4211.8590735812204</v>
      </c>
      <c r="J3" s="7"/>
      <c r="K3" s="7" t="s">
        <v>7</v>
      </c>
      <c r="L3" s="6" cm="1">
        <f t="array" ref="L3:M7">LINEST(E16:E47,,1,10)</f>
        <v>1.4477825170534229</v>
      </c>
      <c r="M3" s="7">
        <v>60.995275628944611</v>
      </c>
      <c r="Q3" s="1">
        <v>2026</v>
      </c>
      <c r="R3" s="8">
        <f>'damped NHDDNCDD calculation'!K3</f>
        <v>3678.9799999999996</v>
      </c>
      <c r="S3" s="8">
        <f>'damped NHDDNCDD calculation'!L3</f>
        <v>118.89999999999999</v>
      </c>
      <c r="U3" s="9"/>
      <c r="V3" s="3"/>
    </row>
    <row r="4" spans="1:22" x14ac:dyDescent="0.35">
      <c r="A4" s="1">
        <v>1980</v>
      </c>
      <c r="B4" s="2">
        <v>4466.9541666666728</v>
      </c>
      <c r="C4" s="2">
        <v>44.90000000000002</v>
      </c>
      <c r="H4" s="7">
        <v>1.035734738611908</v>
      </c>
      <c r="I4" s="7">
        <v>18.387330486956227</v>
      </c>
      <c r="J4" s="7"/>
      <c r="K4" s="7"/>
      <c r="L4" s="7">
        <v>0.15327635225682187</v>
      </c>
      <c r="M4" s="7">
        <v>2.8980987487685357</v>
      </c>
      <c r="Q4" s="1">
        <v>2027</v>
      </c>
      <c r="R4" s="8">
        <f>'damped NHDDNCDD calculation'!K4</f>
        <v>3662.9800869801575</v>
      </c>
      <c r="S4" s="8">
        <f>'damped NHDDNCDD calculation'!L4</f>
        <v>120.29882352941178</v>
      </c>
      <c r="U4" s="9"/>
      <c r="V4" s="3"/>
    </row>
    <row r="5" spans="1:22" x14ac:dyDescent="0.35">
      <c r="A5" s="1">
        <v>1981</v>
      </c>
      <c r="B5" s="2">
        <v>3983.0625</v>
      </c>
      <c r="C5" s="2">
        <v>39.129166666666663</v>
      </c>
      <c r="G5" s="1" t="s">
        <v>8</v>
      </c>
      <c r="H5" s="7">
        <v>0.90065631363241705</v>
      </c>
      <c r="I5" s="7">
        <v>49.101910793826612</v>
      </c>
      <c r="J5" s="7"/>
      <c r="K5" s="7" t="s">
        <v>8</v>
      </c>
      <c r="L5" s="7">
        <v>0.74836182062437873</v>
      </c>
      <c r="M5" s="7">
        <v>8.0056636426743069</v>
      </c>
      <c r="Q5" s="1">
        <v>2028</v>
      </c>
      <c r="R5" s="8">
        <f>'damped NHDDNCDD calculation'!K5</f>
        <v>3665.8552729908488</v>
      </c>
      <c r="S5" s="8">
        <f>'damped NHDDNCDD calculation'!L5</f>
        <v>121.65101960784314</v>
      </c>
      <c r="U5" s="9"/>
      <c r="V5" s="3"/>
    </row>
    <row r="6" spans="1:22" x14ac:dyDescent="0.35">
      <c r="A6" s="1">
        <v>1982</v>
      </c>
      <c r="B6" s="2">
        <v>4260.5958333333301</v>
      </c>
      <c r="C6" s="2">
        <v>19.408333333333328</v>
      </c>
      <c r="H6" s="7">
        <v>253.84981878361972</v>
      </c>
      <c r="I6" s="7">
        <v>28</v>
      </c>
      <c r="J6" s="7"/>
      <c r="K6" s="7"/>
      <c r="L6" s="7">
        <v>89.218792928949327</v>
      </c>
      <c r="M6" s="7">
        <v>30</v>
      </c>
      <c r="Q6" s="1">
        <v>2029</v>
      </c>
      <c r="R6" s="8">
        <f>'damped NHDDNCDD calculation'!K6</f>
        <v>3632.5802522424565</v>
      </c>
      <c r="S6" s="8">
        <f>'damped NHDDNCDD calculation'!L6</f>
        <v>122.95658823529413</v>
      </c>
      <c r="U6" s="9"/>
      <c r="V6" s="3"/>
    </row>
    <row r="7" spans="1:22" x14ac:dyDescent="0.35">
      <c r="A7" s="1">
        <v>1983</v>
      </c>
      <c r="B7" s="2">
        <v>3913.5708333333314</v>
      </c>
      <c r="C7" s="2">
        <v>70.808333333333323</v>
      </c>
      <c r="H7" s="7">
        <v>612031.31491683959</v>
      </c>
      <c r="I7" s="7">
        <v>67507.934020937362</v>
      </c>
      <c r="J7" s="7"/>
      <c r="K7" s="7"/>
      <c r="L7" s="7">
        <v>5718.0904631181693</v>
      </c>
      <c r="M7" s="7">
        <v>1922.719510789118</v>
      </c>
      <c r="Q7" s="1">
        <v>2030</v>
      </c>
      <c r="R7" s="8">
        <f>'damped NHDDNCDD calculation'!K7</f>
        <v>3618.1803305245994</v>
      </c>
      <c r="S7" s="8">
        <f>'damped NHDDNCDD calculation'!L7</f>
        <v>124.21552941176471</v>
      </c>
      <c r="U7" s="9"/>
      <c r="V7" s="3"/>
    </row>
    <row r="8" spans="1:22" x14ac:dyDescent="0.35">
      <c r="A8" s="1">
        <v>1984</v>
      </c>
      <c r="B8" s="2">
        <v>4060.3541666666733</v>
      </c>
      <c r="C8" s="2">
        <v>94.558333333333366</v>
      </c>
      <c r="H8" s="7"/>
      <c r="I8" s="7"/>
      <c r="J8" s="7"/>
      <c r="K8" s="7"/>
      <c r="L8" s="7"/>
      <c r="M8" s="7"/>
      <c r="Q8" s="1">
        <v>2031</v>
      </c>
      <c r="R8" s="8">
        <f>'damped NHDDNCDD calculation'!K8</f>
        <v>3604.3137392407366</v>
      </c>
      <c r="S8" s="8">
        <f>'damped NHDDNCDD calculation'!L8</f>
        <v>125.42784313725491</v>
      </c>
      <c r="U8" s="9"/>
      <c r="V8" s="3"/>
    </row>
    <row r="9" spans="1:22" x14ac:dyDescent="0.35">
      <c r="A9" s="1">
        <v>1985</v>
      </c>
      <c r="B9" s="2">
        <v>4412.55</v>
      </c>
      <c r="C9" s="2">
        <v>38.95416666666668</v>
      </c>
      <c r="H9" s="7"/>
      <c r="I9" s="7"/>
      <c r="J9" s="7"/>
      <c r="K9" s="7"/>
      <c r="L9" s="7"/>
      <c r="M9" s="7"/>
      <c r="Q9" s="1">
        <v>2032</v>
      </c>
      <c r="R9" s="8">
        <f>'damped NHDDNCDD calculation'!K9</f>
        <v>3609.0379668388155</v>
      </c>
      <c r="S9" s="8">
        <f>'damped NHDDNCDD calculation'!L9</f>
        <v>126.59352941176471</v>
      </c>
      <c r="U9" s="9"/>
      <c r="V9" s="3"/>
    </row>
    <row r="10" spans="1:22" x14ac:dyDescent="0.35">
      <c r="A10" s="1">
        <v>1986</v>
      </c>
      <c r="B10" s="2">
        <v>4360.8208333333369</v>
      </c>
      <c r="C10" s="2">
        <v>23.429166666666674</v>
      </c>
      <c r="H10" s="7"/>
      <c r="I10" s="7"/>
      <c r="J10" s="7"/>
      <c r="K10" s="7"/>
      <c r="L10" s="7"/>
      <c r="M10" s="7"/>
      <c r="Q10" s="1">
        <v>2033</v>
      </c>
      <c r="R10" s="8">
        <f>'damped NHDDNCDD calculation'!K10</f>
        <v>3578.1805479749933</v>
      </c>
      <c r="S10" s="8">
        <f>'damped NHDDNCDD calculation'!L10</f>
        <v>127.71258823529413</v>
      </c>
      <c r="U10" s="9"/>
      <c r="V10" s="3"/>
    </row>
    <row r="11" spans="1:22" x14ac:dyDescent="0.35">
      <c r="A11" s="1">
        <v>1987</v>
      </c>
      <c r="B11" s="2">
        <v>4287.5041666666684</v>
      </c>
      <c r="C11" s="2">
        <v>52.050000000000026</v>
      </c>
      <c r="D11" s="2">
        <f>AVERAGE(B2:B11)</f>
        <v>4222.3495833333345</v>
      </c>
      <c r="E11" s="2">
        <f>AVERAGE(C2:C11)</f>
        <v>49.073333333333338</v>
      </c>
      <c r="H11" s="7"/>
      <c r="I11" s="7"/>
      <c r="J11" s="7"/>
      <c r="K11" s="7"/>
      <c r="L11" s="7"/>
      <c r="M11" s="7"/>
      <c r="Q11" s="1">
        <v>2034</v>
      </c>
      <c r="R11" s="8">
        <f>'damped NHDDNCDD calculation'!K11</f>
        <v>3565.9139479931146</v>
      </c>
      <c r="S11" s="8">
        <f>'damped NHDDNCDD calculation'!L11</f>
        <v>128.78501960784311</v>
      </c>
      <c r="U11" s="9"/>
      <c r="V11" s="3"/>
    </row>
    <row r="12" spans="1:22" x14ac:dyDescent="0.35">
      <c r="A12" s="1">
        <v>1988</v>
      </c>
      <c r="B12" s="2">
        <v>4307.7374999999993</v>
      </c>
      <c r="C12" s="2">
        <v>51.595833333333331</v>
      </c>
      <c r="D12" s="2">
        <f t="shared" ref="D12:E44" si="0">AVERAGE(B3:B12)</f>
        <v>4212.2404166666674</v>
      </c>
      <c r="E12" s="2">
        <f t="shared" si="0"/>
        <v>48.744583333333345</v>
      </c>
      <c r="H12" s="7"/>
      <c r="I12" s="7"/>
      <c r="J12" s="7"/>
      <c r="K12" s="7"/>
      <c r="L12" s="7"/>
      <c r="M12" s="7"/>
      <c r="Q12" s="1">
        <v>2035</v>
      </c>
      <c r="R12" s="8">
        <f>'damped NHDDNCDD calculation'!K12</f>
        <v>3554.1806784452297</v>
      </c>
      <c r="S12" s="8">
        <f>'damped NHDDNCDD calculation'!L12</f>
        <v>129.81082352941175</v>
      </c>
      <c r="U12" s="9"/>
      <c r="V12" s="3"/>
    </row>
    <row r="13" spans="1:22" x14ac:dyDescent="0.35">
      <c r="A13" s="1">
        <v>1989</v>
      </c>
      <c r="B13" s="2">
        <v>4373.0749999999998</v>
      </c>
      <c r="C13" s="2">
        <v>54.541666666666657</v>
      </c>
      <c r="D13" s="2">
        <f t="shared" si="0"/>
        <v>4242.6225000000004</v>
      </c>
      <c r="E13" s="2">
        <f t="shared" si="0"/>
        <v>48.9375</v>
      </c>
      <c r="H13" s="7"/>
      <c r="I13" s="7"/>
      <c r="J13" s="7"/>
      <c r="K13" s="7"/>
      <c r="L13" s="7"/>
      <c r="M13" s="7"/>
      <c r="Q13" s="1">
        <v>2036</v>
      </c>
      <c r="R13" s="8">
        <f>'damped NHDDNCDD calculation'!K13</f>
        <v>3560.7968578418049</v>
      </c>
      <c r="S13" s="8">
        <f>'damped NHDDNCDD calculation'!L13</f>
        <v>130.79000000000002</v>
      </c>
      <c r="U13" s="9"/>
      <c r="V13" s="3"/>
    </row>
    <row r="14" spans="1:22" x14ac:dyDescent="0.35">
      <c r="A14" s="1">
        <v>1990</v>
      </c>
      <c r="B14" s="2">
        <v>3966.9999999999991</v>
      </c>
      <c r="C14" s="2">
        <v>100.02916666666664</v>
      </c>
      <c r="D14" s="2">
        <f t="shared" si="0"/>
        <v>4192.6270833333338</v>
      </c>
      <c r="E14" s="2">
        <f t="shared" si="0"/>
        <v>54.450416666666662</v>
      </c>
      <c r="H14" s="7"/>
      <c r="I14" s="7"/>
      <c r="J14" s="7"/>
      <c r="K14" s="7"/>
      <c r="L14" s="7"/>
      <c r="M14" s="7"/>
    </row>
    <row r="15" spans="1:22" x14ac:dyDescent="0.35">
      <c r="A15" s="1">
        <v>1991</v>
      </c>
      <c r="B15" s="2">
        <v>4022.9833333333345</v>
      </c>
      <c r="C15" s="2">
        <v>96.150000000000034</v>
      </c>
      <c r="D15" s="2">
        <f t="shared" si="0"/>
        <v>4196.6191666666673</v>
      </c>
      <c r="E15" s="2">
        <f t="shared" si="0"/>
        <v>60.152500000000011</v>
      </c>
      <c r="H15" s="7"/>
      <c r="I15" s="7"/>
      <c r="J15" s="7"/>
      <c r="K15" s="7"/>
      <c r="L15" s="7"/>
      <c r="M15" s="7"/>
    </row>
    <row r="16" spans="1:22" x14ac:dyDescent="0.35">
      <c r="A16" s="1">
        <v>1992</v>
      </c>
      <c r="B16" s="2">
        <v>4454.975000000004</v>
      </c>
      <c r="C16" s="2">
        <v>30.241666666666674</v>
      </c>
      <c r="D16" s="2">
        <f t="shared" si="0"/>
        <v>4216.057083333335</v>
      </c>
      <c r="E16" s="2">
        <f t="shared" si="0"/>
        <v>61.235833333333332</v>
      </c>
      <c r="H16" s="7"/>
      <c r="I16" s="7"/>
      <c r="J16" s="7"/>
      <c r="K16" s="7"/>
      <c r="L16" s="7"/>
      <c r="M16" s="7"/>
    </row>
    <row r="17" spans="1:13" x14ac:dyDescent="0.35">
      <c r="A17" s="1">
        <v>1993</v>
      </c>
      <c r="B17" s="2">
        <v>4351.1166666666622</v>
      </c>
      <c r="C17" s="2">
        <v>43.804166666666667</v>
      </c>
      <c r="D17" s="2">
        <f t="shared" si="0"/>
        <v>4259.8116666666683</v>
      </c>
      <c r="E17" s="2">
        <f t="shared" si="0"/>
        <v>58.535416666666677</v>
      </c>
      <c r="H17" s="7"/>
      <c r="I17" s="7"/>
      <c r="J17" s="7"/>
      <c r="K17" s="7"/>
      <c r="L17" s="7"/>
      <c r="M17" s="7"/>
    </row>
    <row r="18" spans="1:13" x14ac:dyDescent="0.35">
      <c r="A18" s="1">
        <v>1994</v>
      </c>
      <c r="B18" s="2">
        <v>4171.1061594202883</v>
      </c>
      <c r="C18" s="2">
        <v>76.566666666666663</v>
      </c>
      <c r="D18" s="2">
        <f t="shared" si="0"/>
        <v>4270.8868659420295</v>
      </c>
      <c r="E18" s="2">
        <f t="shared" si="0"/>
        <v>56.736250000000005</v>
      </c>
      <c r="H18" s="7"/>
      <c r="I18" s="7"/>
      <c r="J18" s="7"/>
      <c r="K18" s="7"/>
      <c r="L18" s="7"/>
      <c r="M18" s="7"/>
    </row>
    <row r="19" spans="1:13" x14ac:dyDescent="0.35">
      <c r="A19" s="1">
        <v>1995</v>
      </c>
      <c r="B19" s="2">
        <v>4123.4701653079674</v>
      </c>
      <c r="C19" s="2">
        <v>85.161231884057941</v>
      </c>
      <c r="D19" s="2">
        <f t="shared" si="0"/>
        <v>4241.9788824728257</v>
      </c>
      <c r="E19" s="2">
        <f t="shared" si="0"/>
        <v>61.356956521739129</v>
      </c>
      <c r="H19" s="7"/>
      <c r="I19" s="7"/>
      <c r="J19" s="7"/>
      <c r="K19" s="7"/>
      <c r="L19" s="7"/>
      <c r="M19" s="7"/>
    </row>
    <row r="20" spans="1:13" x14ac:dyDescent="0.35">
      <c r="A20" s="1">
        <v>1996</v>
      </c>
      <c r="B20" s="2">
        <v>4212.4755887681167</v>
      </c>
      <c r="C20" s="2">
        <v>44.620833333333337</v>
      </c>
      <c r="D20" s="2">
        <f t="shared" si="0"/>
        <v>4227.144358016305</v>
      </c>
      <c r="E20" s="2">
        <f t="shared" si="0"/>
        <v>63.476123188405793</v>
      </c>
    </row>
    <row r="21" spans="1:13" x14ac:dyDescent="0.35">
      <c r="A21" s="1">
        <v>1997</v>
      </c>
      <c r="B21" s="2">
        <v>4263.5799818840578</v>
      </c>
      <c r="C21" s="2">
        <v>62.212499999999977</v>
      </c>
      <c r="D21" s="2">
        <f t="shared" si="0"/>
        <v>4224.7519395380423</v>
      </c>
      <c r="E21" s="2">
        <f t="shared" si="0"/>
        <v>64.492373188405793</v>
      </c>
    </row>
    <row r="22" spans="1:13" x14ac:dyDescent="0.35">
      <c r="A22" s="1">
        <v>1998</v>
      </c>
      <c r="B22" s="2">
        <v>3812.4432971014494</v>
      </c>
      <c r="C22" s="2">
        <v>88.474909420289862</v>
      </c>
      <c r="D22" s="2">
        <f t="shared" si="0"/>
        <v>4175.2225192481883</v>
      </c>
      <c r="E22" s="2">
        <f t="shared" si="0"/>
        <v>68.18028079710146</v>
      </c>
    </row>
    <row r="23" spans="1:13" x14ac:dyDescent="0.35">
      <c r="A23" s="1">
        <v>1999</v>
      </c>
      <c r="B23" s="2">
        <v>3563.6195652173901</v>
      </c>
      <c r="C23" s="2">
        <v>160.8228260869565</v>
      </c>
      <c r="D23" s="2">
        <f t="shared" si="0"/>
        <v>4094.276975769927</v>
      </c>
      <c r="E23" s="2">
        <f t="shared" si="0"/>
        <v>78.80839673913043</v>
      </c>
    </row>
    <row r="24" spans="1:13" x14ac:dyDescent="0.35">
      <c r="A24" s="1">
        <v>2000</v>
      </c>
      <c r="B24" s="2">
        <v>3861.9708333333333</v>
      </c>
      <c r="C24" s="2">
        <v>79.355253623188361</v>
      </c>
      <c r="D24" s="2">
        <f t="shared" si="0"/>
        <v>4083.7740591032607</v>
      </c>
      <c r="E24" s="2">
        <f t="shared" si="0"/>
        <v>76.741005434782593</v>
      </c>
    </row>
    <row r="25" spans="1:13" x14ac:dyDescent="0.35">
      <c r="A25" s="1">
        <v>2001</v>
      </c>
      <c r="B25" s="2">
        <v>3787.0208333333367</v>
      </c>
      <c r="C25" s="2">
        <v>128.32916666666668</v>
      </c>
      <c r="D25" s="2">
        <f t="shared" si="0"/>
        <v>4060.1778091032602</v>
      </c>
      <c r="E25" s="2">
        <f t="shared" si="0"/>
        <v>79.958922101449261</v>
      </c>
    </row>
    <row r="26" spans="1:13" x14ac:dyDescent="0.35">
      <c r="A26" s="1">
        <v>2002</v>
      </c>
      <c r="B26" s="2">
        <v>3947.9374999999991</v>
      </c>
      <c r="C26" s="2">
        <v>85.141666666666694</v>
      </c>
      <c r="D26" s="2">
        <f t="shared" si="0"/>
        <v>4009.4740591032596</v>
      </c>
      <c r="E26" s="2">
        <f t="shared" si="0"/>
        <v>85.448922101449256</v>
      </c>
    </row>
    <row r="27" spans="1:13" x14ac:dyDescent="0.35">
      <c r="A27" s="1">
        <v>2003</v>
      </c>
      <c r="B27" s="2">
        <v>4065.420833333334</v>
      </c>
      <c r="C27" s="2">
        <v>80.875000000000014</v>
      </c>
      <c r="D27" s="2">
        <f t="shared" si="0"/>
        <v>3980.9044757699276</v>
      </c>
      <c r="E27" s="2">
        <f t="shared" si="0"/>
        <v>89.1560054347826</v>
      </c>
    </row>
    <row r="28" spans="1:13" x14ac:dyDescent="0.35">
      <c r="A28" s="1">
        <v>2004</v>
      </c>
      <c r="B28" s="2">
        <v>4243.7083333333385</v>
      </c>
      <c r="C28" s="2">
        <v>76.154166666666669</v>
      </c>
      <c r="D28" s="2">
        <f t="shared" si="0"/>
        <v>3988.1646931612327</v>
      </c>
      <c r="E28" s="2">
        <f t="shared" si="0"/>
        <v>89.114755434782595</v>
      </c>
    </row>
    <row r="29" spans="1:13" x14ac:dyDescent="0.35">
      <c r="A29" s="1">
        <v>2005</v>
      </c>
      <c r="B29" s="2">
        <v>3877.6396739130441</v>
      </c>
      <c r="C29" s="2">
        <v>121.87916666666666</v>
      </c>
      <c r="D29" s="2">
        <f t="shared" si="0"/>
        <v>3963.58164402174</v>
      </c>
      <c r="E29" s="2">
        <f t="shared" si="0"/>
        <v>92.786548913043475</v>
      </c>
    </row>
    <row r="30" spans="1:13" x14ac:dyDescent="0.35">
      <c r="A30" s="1">
        <v>2006</v>
      </c>
      <c r="B30" s="2">
        <v>3521.2436594202914</v>
      </c>
      <c r="C30" s="2">
        <v>78.07916666666668</v>
      </c>
      <c r="D30" s="2">
        <f t="shared" si="0"/>
        <v>3894.4584510869572</v>
      </c>
      <c r="E30" s="2">
        <f t="shared" si="0"/>
        <v>96.132382246376807</v>
      </c>
    </row>
    <row r="31" spans="1:13" x14ac:dyDescent="0.35">
      <c r="A31" s="1">
        <v>2007</v>
      </c>
      <c r="B31" s="2">
        <v>4176.6291666666702</v>
      </c>
      <c r="C31" s="2">
        <v>72.070833333333326</v>
      </c>
      <c r="D31" s="2">
        <f t="shared" si="0"/>
        <v>3885.7633695652194</v>
      </c>
      <c r="E31" s="2">
        <f t="shared" si="0"/>
        <v>97.118215579710153</v>
      </c>
    </row>
    <row r="32" spans="1:13" x14ac:dyDescent="0.35">
      <c r="A32" s="1">
        <v>2008</v>
      </c>
      <c r="B32" s="2">
        <v>4037.8901515151506</v>
      </c>
      <c r="C32" s="2">
        <v>39.06666666666667</v>
      </c>
      <c r="D32" s="2">
        <f t="shared" si="0"/>
        <v>3908.3080550065888</v>
      </c>
      <c r="E32" s="2">
        <f t="shared" si="0"/>
        <v>92.177391304347836</v>
      </c>
    </row>
    <row r="33" spans="1:5" x14ac:dyDescent="0.35">
      <c r="A33" s="1">
        <v>2009</v>
      </c>
      <c r="B33" s="2">
        <v>4191.7532608695601</v>
      </c>
      <c r="C33" s="2">
        <v>46.491666666666674</v>
      </c>
      <c r="D33" s="2">
        <f t="shared" si="0"/>
        <v>3971.1214245718061</v>
      </c>
      <c r="E33" s="2">
        <f t="shared" si="0"/>
        <v>80.744275362318845</v>
      </c>
    </row>
    <row r="34" spans="1:5" x14ac:dyDescent="0.35">
      <c r="A34" s="1">
        <v>2010</v>
      </c>
      <c r="B34" s="2">
        <v>3508.6750000000011</v>
      </c>
      <c r="C34" s="2">
        <v>129.16666666666666</v>
      </c>
      <c r="D34" s="2">
        <f t="shared" si="0"/>
        <v>3935.7918412384729</v>
      </c>
      <c r="E34" s="2">
        <f t="shared" si="0"/>
        <v>85.725416666666675</v>
      </c>
    </row>
    <row r="35" spans="1:5" x14ac:dyDescent="0.35">
      <c r="A35" s="1">
        <v>2011</v>
      </c>
      <c r="B35" s="2">
        <v>3699.6250000000027</v>
      </c>
      <c r="C35" s="2">
        <v>68.804166666666646</v>
      </c>
      <c r="D35" s="2">
        <f t="shared" si="0"/>
        <v>3927.0522579051394</v>
      </c>
      <c r="E35" s="2">
        <f t="shared" si="0"/>
        <v>79.772916666666674</v>
      </c>
    </row>
    <row r="36" spans="1:5" x14ac:dyDescent="0.35">
      <c r="A36" s="1">
        <v>2012</v>
      </c>
      <c r="B36" s="2">
        <v>3519.7791666666672</v>
      </c>
      <c r="C36" s="2">
        <v>119.87083333333332</v>
      </c>
      <c r="D36" s="2">
        <f t="shared" si="0"/>
        <v>3884.2364245718063</v>
      </c>
      <c r="E36" s="2">
        <f t="shared" si="0"/>
        <v>83.245833333333337</v>
      </c>
    </row>
    <row r="37" spans="1:5" x14ac:dyDescent="0.35">
      <c r="A37" s="1">
        <v>2013</v>
      </c>
      <c r="B37" s="2">
        <v>3919.8943840579736</v>
      </c>
      <c r="C37" s="2">
        <v>104.81141304347824</v>
      </c>
      <c r="D37" s="2">
        <f t="shared" si="0"/>
        <v>3869.6837796442705</v>
      </c>
      <c r="E37" s="2">
        <f t="shared" si="0"/>
        <v>85.639474637681161</v>
      </c>
    </row>
    <row r="38" spans="1:5" x14ac:dyDescent="0.35">
      <c r="A38" s="1">
        <v>2014</v>
      </c>
      <c r="B38" s="2">
        <v>3841.3583333333286</v>
      </c>
      <c r="C38" s="2">
        <v>66.99166666666666</v>
      </c>
      <c r="D38" s="2">
        <f t="shared" si="0"/>
        <v>3829.4487796442686</v>
      </c>
      <c r="E38" s="2">
        <f t="shared" si="0"/>
        <v>84.723224637681156</v>
      </c>
    </row>
    <row r="39" spans="1:5" x14ac:dyDescent="0.35">
      <c r="A39" s="1">
        <v>2015</v>
      </c>
      <c r="B39" s="2">
        <v>4015.3916666666651</v>
      </c>
      <c r="C39" s="2">
        <v>110.99166666666663</v>
      </c>
      <c r="D39" s="2">
        <f t="shared" si="0"/>
        <v>3843.2239789196306</v>
      </c>
      <c r="E39" s="2">
        <f t="shared" si="0"/>
        <v>83.634474637681166</v>
      </c>
    </row>
    <row r="40" spans="1:5" x14ac:dyDescent="0.35">
      <c r="A40" s="1">
        <v>2016</v>
      </c>
      <c r="B40" s="2">
        <v>3781.8606582125622</v>
      </c>
      <c r="C40" s="2">
        <v>113.54791666666667</v>
      </c>
      <c r="D40" s="2">
        <f t="shared" si="0"/>
        <v>3869.285678798859</v>
      </c>
      <c r="E40" s="2">
        <f t="shared" si="0"/>
        <v>87.181349637681166</v>
      </c>
    </row>
    <row r="41" spans="1:5" x14ac:dyDescent="0.35">
      <c r="A41" s="1">
        <v>2017</v>
      </c>
      <c r="B41" s="2">
        <v>3754.8779422514613</v>
      </c>
      <c r="C41" s="2">
        <v>77.016666666666694</v>
      </c>
      <c r="D41" s="2">
        <f t="shared" si="0"/>
        <v>3827.1105563573378</v>
      </c>
      <c r="E41" s="2">
        <f t="shared" si="0"/>
        <v>87.675932971014475</v>
      </c>
    </row>
    <row r="42" spans="1:5" x14ac:dyDescent="0.35">
      <c r="A42" s="1">
        <v>2018</v>
      </c>
      <c r="B42" s="2">
        <v>3841.9500000000025</v>
      </c>
      <c r="C42" s="2">
        <v>156.66249999999988</v>
      </c>
      <c r="D42" s="2">
        <f t="shared" si="0"/>
        <v>3807.5165412058232</v>
      </c>
      <c r="E42" s="2">
        <f t="shared" si="0"/>
        <v>99.435516304347814</v>
      </c>
    </row>
    <row r="43" spans="1:5" x14ac:dyDescent="0.35">
      <c r="A43" s="1">
        <v>2019</v>
      </c>
      <c r="B43" s="2">
        <v>4017.0125000000003</v>
      </c>
      <c r="C43" s="2">
        <v>119.30054347826088</v>
      </c>
      <c r="D43" s="2">
        <f t="shared" si="0"/>
        <v>3790.0424651188659</v>
      </c>
      <c r="E43" s="2">
        <f t="shared" si="0"/>
        <v>106.71640398550724</v>
      </c>
    </row>
    <row r="44" spans="1:5" x14ac:dyDescent="0.35">
      <c r="A44" s="1">
        <v>2020</v>
      </c>
      <c r="B44" s="2">
        <v>3682</v>
      </c>
      <c r="C44" s="2">
        <v>120.32916666666668</v>
      </c>
      <c r="D44" s="2">
        <f t="shared" si="0"/>
        <v>3807.3749651188655</v>
      </c>
      <c r="E44" s="2">
        <f t="shared" si="0"/>
        <v>105.83265398550722</v>
      </c>
    </row>
    <row r="45" spans="1:5" x14ac:dyDescent="0.35">
      <c r="A45" s="1">
        <v>2021</v>
      </c>
      <c r="B45" s="2">
        <v>3483.5625000000005</v>
      </c>
      <c r="C45" s="2">
        <v>105.18749999999999</v>
      </c>
      <c r="D45" s="2">
        <f t="shared" ref="D45:E49" si="1">AVERAGE(B36:B45)</f>
        <v>3785.7687151188657</v>
      </c>
      <c r="E45" s="2">
        <f t="shared" si="1"/>
        <v>109.47098731884057</v>
      </c>
    </row>
    <row r="46" spans="1:5" x14ac:dyDescent="0.35">
      <c r="A46" s="1">
        <v>2022</v>
      </c>
      <c r="B46" s="2">
        <v>3486.0812499999975</v>
      </c>
      <c r="C46" s="2">
        <v>125.44166666666665</v>
      </c>
      <c r="D46" s="2">
        <f t="shared" si="1"/>
        <v>3782.3989234521991</v>
      </c>
      <c r="E46" s="2">
        <f t="shared" si="1"/>
        <v>110.02807065217389</v>
      </c>
    </row>
    <row r="47" spans="1:5" x14ac:dyDescent="0.35">
      <c r="A47" s="1">
        <v>2023</v>
      </c>
      <c r="B47" s="2">
        <v>3530.0136363636357</v>
      </c>
      <c r="C47" s="2">
        <v>154.48750000000004</v>
      </c>
      <c r="D47" s="2">
        <f t="shared" si="1"/>
        <v>3743.4108486827654</v>
      </c>
      <c r="E47" s="2">
        <f t="shared" si="1"/>
        <v>114.99567934782608</v>
      </c>
    </row>
    <row r="48" spans="1:5" x14ac:dyDescent="0.35">
      <c r="A48" s="1">
        <v>2024</v>
      </c>
      <c r="B48" s="2">
        <v>3561.0239130434784</v>
      </c>
      <c r="C48" s="2">
        <v>113.77500000000001</v>
      </c>
      <c r="D48" s="2">
        <f t="shared" si="1"/>
        <v>3715.3774066537799</v>
      </c>
      <c r="E48" s="2">
        <f t="shared" si="1"/>
        <v>119.67401268115941</v>
      </c>
    </row>
    <row r="49" spans="1:6" x14ac:dyDescent="0.35">
      <c r="A49" s="1">
        <v>2025</v>
      </c>
      <c r="B49" s="2">
        <v>3698.0875905797138</v>
      </c>
      <c r="C49" s="2">
        <v>103.0947463768116</v>
      </c>
      <c r="D49" s="2">
        <f>AVERAGE(B40:B49)</f>
        <v>3683.6469990450851</v>
      </c>
      <c r="E49" s="2">
        <f t="shared" si="1"/>
        <v>118.88432065217391</v>
      </c>
      <c r="F49" s="2"/>
    </row>
  </sheetData>
  <pageMargins left="0.7" right="0.7" top="0.75" bottom="0.75" header="0.3" footer="0.3"/>
  <pageSetup scale="58" fitToWidth="0" orientation="landscape" r:id="rId1"/>
  <ignoredErrors>
    <ignoredError sqref="D11:E13 D1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3F81-20ED-4903-8DAC-0584DFD66436}">
  <dimension ref="A1:AM52"/>
  <sheetViews>
    <sheetView topLeftCell="A43" workbookViewId="0">
      <selection activeCell="B8" sqref="B8"/>
    </sheetView>
  </sheetViews>
  <sheetFormatPr defaultRowHeight="14.5" x14ac:dyDescent="0.35"/>
  <cols>
    <col min="1" max="1" width="18.7265625" style="1" customWidth="1"/>
    <col min="2" max="2" width="17.81640625" style="1" bestFit="1" customWidth="1"/>
    <col min="3" max="3" width="12.7265625" style="1" bestFit="1" customWidth="1"/>
    <col min="4" max="5" width="9.1796875" style="1"/>
    <col min="6" max="6" width="15.453125" style="1" bestFit="1" customWidth="1"/>
    <col min="7" max="7" width="13.1796875" style="1" bestFit="1" customWidth="1"/>
    <col min="8" max="8" width="14.81640625" style="1" bestFit="1" customWidth="1"/>
    <col min="9" max="9" width="14.7265625" style="1" bestFit="1" customWidth="1"/>
    <col min="10" max="10" width="15.453125" style="1" bestFit="1" customWidth="1"/>
    <col min="11" max="11" width="18.26953125" style="1" bestFit="1" customWidth="1"/>
    <col min="12" max="12" width="28.54296875" style="1" bestFit="1" customWidth="1"/>
    <col min="13" max="13" width="4.7265625" style="1" bestFit="1" customWidth="1"/>
    <col min="14" max="14" width="24.453125" style="1" bestFit="1" customWidth="1"/>
    <col min="15" max="15" width="9.1796875" style="1"/>
    <col min="16" max="16" width="22.1796875" style="1" bestFit="1" customWidth="1"/>
    <col min="17" max="17" width="31.7265625" style="1" bestFit="1" customWidth="1"/>
    <col min="18" max="18" width="22.81640625" style="1" bestFit="1" customWidth="1"/>
    <col min="19" max="19" width="40.81640625" style="1" bestFit="1" customWidth="1"/>
    <col min="20" max="20" width="12.7265625" style="1" bestFit="1" customWidth="1"/>
    <col min="21" max="21" width="15.1796875" style="1" bestFit="1" customWidth="1"/>
    <col min="22" max="22" width="15" style="1" bestFit="1" customWidth="1"/>
    <col min="23" max="23" width="11.81640625" style="1" bestFit="1" customWidth="1"/>
    <col min="24" max="24" width="9.1796875" style="1"/>
    <col min="25" max="25" width="30.1796875" style="1" bestFit="1" customWidth="1"/>
    <col min="26" max="26" width="12.7265625" style="1" bestFit="1" customWidth="1"/>
    <col min="27" max="34" width="9.1796875" style="1"/>
  </cols>
  <sheetData>
    <row r="1" spans="1:39" x14ac:dyDescent="0.35">
      <c r="A1" s="1" t="s">
        <v>9</v>
      </c>
      <c r="B1" s="1" t="s">
        <v>10</v>
      </c>
      <c r="C1" s="1" t="s">
        <v>11</v>
      </c>
      <c r="E1" s="1" t="s">
        <v>0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Y1" s="1" t="s">
        <v>25</v>
      </c>
    </row>
    <row r="2" spans="1:39" x14ac:dyDescent="0.35">
      <c r="A2" s="12">
        <v>37599.75</v>
      </c>
      <c r="B2" s="9">
        <v>2078.4</v>
      </c>
      <c r="C2" s="1">
        <v>-11.8</v>
      </c>
      <c r="E2" s="1">
        <v>1978</v>
      </c>
      <c r="F2" s="4">
        <v>-13.937500000000002</v>
      </c>
      <c r="G2" s="1">
        <v>-16.5</v>
      </c>
      <c r="H2" s="1">
        <v>-16.399999999999999</v>
      </c>
      <c r="I2" s="1">
        <v>-13.7</v>
      </c>
      <c r="J2" s="4">
        <v>-14.775</v>
      </c>
      <c r="K2" s="4">
        <v>-14.558333333333332</v>
      </c>
      <c r="M2" s="4">
        <v>30</v>
      </c>
      <c r="R2" s="1" t="s">
        <v>26</v>
      </c>
      <c r="S2" s="1" t="s">
        <v>27</v>
      </c>
      <c r="T2" s="1" t="s">
        <v>28</v>
      </c>
      <c r="U2" s="1" t="s">
        <v>29</v>
      </c>
      <c r="V2" s="1" t="s">
        <v>30</v>
      </c>
      <c r="W2" s="1" t="s">
        <v>31</v>
      </c>
      <c r="Y2" s="14" cm="1">
        <f t="array" ref="Y2:Z6">LINEST(L20:L49,,1,10)</f>
        <v>0.13127753058954392</v>
      </c>
      <c r="Z2" s="1">
        <v>-17.451773946360152</v>
      </c>
    </row>
    <row r="3" spans="1:39" x14ac:dyDescent="0.35">
      <c r="A3" s="12">
        <v>37666.791666666664</v>
      </c>
      <c r="B3" s="9">
        <v>2074.163</v>
      </c>
      <c r="C3" s="1">
        <v>-17.600000000000001</v>
      </c>
      <c r="E3" s="1">
        <v>1979</v>
      </c>
      <c r="F3" s="4">
        <v>-17.608333333333334</v>
      </c>
      <c r="G3" s="1">
        <v>-22.4</v>
      </c>
      <c r="H3" s="1">
        <v>-22.4</v>
      </c>
      <c r="I3" s="1">
        <v>-17.5</v>
      </c>
      <c r="J3" s="4">
        <v>-18.375</v>
      </c>
      <c r="K3" s="4">
        <v>-18.241666666666664</v>
      </c>
      <c r="M3" s="4">
        <v>30.3</v>
      </c>
      <c r="S3" s="4">
        <f>AVERAGE(F2:F47)</f>
        <v>-15.256793478260873</v>
      </c>
      <c r="T3" s="4">
        <f>AVERAGE(G2:G47)</f>
        <v>-19.332608695652173</v>
      </c>
      <c r="U3" s="4">
        <f>AVERAGE(H2:H47)</f>
        <v>-18.708695652173905</v>
      </c>
      <c r="V3" s="4">
        <f>AVERAGE(I2:I47)</f>
        <v>-15.554347826086953</v>
      </c>
      <c r="W3" s="4">
        <f>AVERAGE(J2:J49)</f>
        <v>-15.703819444444443</v>
      </c>
      <c r="Y3" s="1">
        <v>5.153706871590817E-3</v>
      </c>
      <c r="Z3" s="1">
        <v>9.1493418100312932E-2</v>
      </c>
    </row>
    <row r="4" spans="1:39" x14ac:dyDescent="0.35">
      <c r="A4" s="12">
        <v>37994.75</v>
      </c>
      <c r="B4" s="9">
        <v>2237.91796875</v>
      </c>
      <c r="C4" s="1">
        <v>-18</v>
      </c>
      <c r="E4" s="1">
        <v>1980</v>
      </c>
      <c r="F4" s="4">
        <v>-16.658333333333331</v>
      </c>
      <c r="G4" s="1">
        <v>-21.4</v>
      </c>
      <c r="H4" s="1">
        <v>-20.8</v>
      </c>
      <c r="I4" s="1">
        <v>-17.399999999999999</v>
      </c>
      <c r="J4" s="4">
        <v>-17.425000000000001</v>
      </c>
      <c r="K4" s="4">
        <v>-16.775000000000002</v>
      </c>
      <c r="M4" s="4">
        <v>30</v>
      </c>
      <c r="S4" s="4"/>
      <c r="T4" s="4"/>
      <c r="U4" s="4"/>
      <c r="V4" s="4"/>
      <c r="Y4" s="1">
        <v>0.95863162945162583</v>
      </c>
      <c r="Z4" s="1">
        <v>0.24432593175886935</v>
      </c>
    </row>
    <row r="5" spans="1:39" x14ac:dyDescent="0.35">
      <c r="A5" s="12">
        <v>38380.375</v>
      </c>
      <c r="B5" s="9">
        <v>2142.984375</v>
      </c>
      <c r="C5" s="1">
        <v>-18.5</v>
      </c>
      <c r="E5" s="1">
        <v>1981</v>
      </c>
      <c r="F5" s="4">
        <v>-15.979166666666663</v>
      </c>
      <c r="G5" s="1">
        <v>-23</v>
      </c>
      <c r="H5" s="1">
        <v>-20.7</v>
      </c>
      <c r="I5" s="1">
        <v>-17.600000000000001</v>
      </c>
      <c r="J5" s="4">
        <v>-17.199999999999996</v>
      </c>
      <c r="K5" s="4">
        <v>-16.324999999999996</v>
      </c>
      <c r="M5" s="4">
        <v>29.3</v>
      </c>
      <c r="R5" s="1" t="s">
        <v>32</v>
      </c>
      <c r="S5" s="1" t="s">
        <v>27</v>
      </c>
      <c r="T5" s="1" t="s">
        <v>28</v>
      </c>
      <c r="U5" s="1" t="s">
        <v>29</v>
      </c>
      <c r="V5" s="1" t="s">
        <v>30</v>
      </c>
      <c r="W5" s="1" t="s">
        <v>31</v>
      </c>
      <c r="Y5" s="1">
        <v>648.84561003576869</v>
      </c>
      <c r="Z5" s="1">
        <v>28</v>
      </c>
    </row>
    <row r="6" spans="1:39" x14ac:dyDescent="0.35">
      <c r="A6" s="12">
        <v>39071.75</v>
      </c>
      <c r="B6" s="9">
        <v>2085.00439453125</v>
      </c>
      <c r="C6" s="1">
        <v>-5.7</v>
      </c>
      <c r="E6" s="1">
        <v>1982</v>
      </c>
      <c r="F6" s="4">
        <v>-19.191666666666666</v>
      </c>
      <c r="G6" s="1">
        <v>-22.8</v>
      </c>
      <c r="H6" s="1">
        <v>-22.6</v>
      </c>
      <c r="I6" s="1">
        <v>-16.899999999999999</v>
      </c>
      <c r="J6" s="4">
        <v>-20.041666666666668</v>
      </c>
      <c r="K6" s="4">
        <v>-19.525000000000002</v>
      </c>
      <c r="M6" s="4">
        <v>28</v>
      </c>
      <c r="S6" s="4">
        <f>AVERAGE(F18:F47)</f>
        <v>-14.625833333333333</v>
      </c>
      <c r="T6" s="4">
        <f>AVERAGE(G18:G47)</f>
        <v>-18.620000000000005</v>
      </c>
      <c r="U6" s="4">
        <f>AVERAGE(H18:H47)</f>
        <v>-18.15333333333334</v>
      </c>
      <c r="V6" s="4">
        <f>AVERAGE(I18:I47)</f>
        <v>-14.723333333333334</v>
      </c>
      <c r="W6" s="4">
        <f>AVERAGE(J20:J49)</f>
        <v>-14.640833333333331</v>
      </c>
      <c r="Y6" s="1">
        <v>38.732943109705218</v>
      </c>
      <c r="Z6" s="1">
        <v>1.6714645060355113</v>
      </c>
    </row>
    <row r="7" spans="1:39" x14ac:dyDescent="0.35">
      <c r="A7" s="12">
        <v>39426.75</v>
      </c>
      <c r="B7" s="9">
        <v>2154.41357421875</v>
      </c>
      <c r="C7" s="1">
        <v>-6.5</v>
      </c>
      <c r="E7" s="1">
        <v>1983</v>
      </c>
      <c r="F7" s="4">
        <v>-15.658333333333333</v>
      </c>
      <c r="G7" s="1">
        <v>-18.3</v>
      </c>
      <c r="H7" s="1">
        <v>-18.3</v>
      </c>
      <c r="I7" s="1">
        <v>-15.1</v>
      </c>
      <c r="J7" s="4">
        <v>-16.391666666666666</v>
      </c>
      <c r="K7" s="4">
        <v>-16.233333333333331</v>
      </c>
      <c r="M7" s="4">
        <v>31.8</v>
      </c>
      <c r="S7" s="4"/>
      <c r="T7" s="4"/>
      <c r="U7" s="4"/>
      <c r="V7" s="4"/>
    </row>
    <row r="8" spans="1:39" x14ac:dyDescent="0.35">
      <c r="A8" s="12">
        <v>39468.791666666664</v>
      </c>
      <c r="B8" s="9">
        <v>2191.769775390625</v>
      </c>
      <c r="C8" s="1">
        <v>-13.6</v>
      </c>
      <c r="E8" s="1">
        <v>1984</v>
      </c>
      <c r="F8" s="4">
        <v>-15.766666666666666</v>
      </c>
      <c r="G8" s="1">
        <v>-20.3</v>
      </c>
      <c r="H8" s="1">
        <v>-20.3</v>
      </c>
      <c r="I8" s="1">
        <v>-14.8</v>
      </c>
      <c r="J8" s="4">
        <v>-15.983333333333333</v>
      </c>
      <c r="K8" s="4">
        <v>-15.58333333333333</v>
      </c>
      <c r="M8" s="4">
        <v>29.2</v>
      </c>
      <c r="R8" s="1" t="s">
        <v>33</v>
      </c>
      <c r="S8" s="1" t="s">
        <v>27</v>
      </c>
      <c r="T8" s="1" t="s">
        <v>28</v>
      </c>
      <c r="U8" s="1" t="s">
        <v>29</v>
      </c>
      <c r="V8" s="1" t="s">
        <v>30</v>
      </c>
      <c r="W8" s="1" t="s">
        <v>31</v>
      </c>
    </row>
    <row r="9" spans="1:39" x14ac:dyDescent="0.35">
      <c r="A9" s="12">
        <v>40165.75</v>
      </c>
      <c r="B9" s="9">
        <v>2092.29</v>
      </c>
      <c r="C9" s="1">
        <v>-9.3000000000000007</v>
      </c>
      <c r="E9" s="1">
        <v>1985</v>
      </c>
      <c r="F9" s="4">
        <v>-17.437500000000004</v>
      </c>
      <c r="G9" s="1">
        <v>-20.8</v>
      </c>
      <c r="H9" s="1">
        <v>-20.8</v>
      </c>
      <c r="I9" s="1">
        <v>-16</v>
      </c>
      <c r="J9" s="4">
        <v>-18.508333333333336</v>
      </c>
      <c r="K9" s="4">
        <v>-18.100000000000005</v>
      </c>
      <c r="M9" s="4">
        <v>28.2</v>
      </c>
      <c r="S9" s="4">
        <f>AVERAGE(F28:F47)</f>
        <v>-14.228333333333333</v>
      </c>
      <c r="T9" s="4">
        <f>AVERAGE(G28:G47)</f>
        <v>-18.03</v>
      </c>
      <c r="U9" s="4">
        <f>AVERAGE(H28:H47)</f>
        <v>-17.634999999999998</v>
      </c>
      <c r="V9" s="4">
        <f>AVERAGE(I28:I47)</f>
        <v>-14.245000000000001</v>
      </c>
      <c r="W9" s="4">
        <f>AVERAGE(J30:J49)</f>
        <v>-13.954166666666666</v>
      </c>
    </row>
    <row r="10" spans="1:39" x14ac:dyDescent="0.35">
      <c r="A10" s="12">
        <v>40211.793055555558</v>
      </c>
      <c r="B10" s="9">
        <v>2114.215576171875</v>
      </c>
      <c r="C10" s="1">
        <v>-13.3</v>
      </c>
      <c r="E10" s="1">
        <v>1986</v>
      </c>
      <c r="F10" s="4">
        <v>-17.925000000000001</v>
      </c>
      <c r="G10" s="1">
        <v>-19.5</v>
      </c>
      <c r="H10" s="1">
        <v>-18.899999999999999</v>
      </c>
      <c r="I10" s="1">
        <v>-19.5</v>
      </c>
      <c r="J10" s="4">
        <v>-18.350000000000001</v>
      </c>
      <c r="K10" s="4">
        <v>-18.541666666666668</v>
      </c>
      <c r="M10" s="4">
        <v>26</v>
      </c>
    </row>
    <row r="11" spans="1:39" x14ac:dyDescent="0.35">
      <c r="A11" s="12">
        <v>40567.75</v>
      </c>
      <c r="B11" s="9">
        <v>2168.12</v>
      </c>
      <c r="C11" s="1">
        <v>-12.2</v>
      </c>
      <c r="E11" s="1">
        <v>1987</v>
      </c>
      <c r="F11" s="4">
        <v>-14.316666666666665</v>
      </c>
      <c r="G11" s="1">
        <v>-17.600000000000001</v>
      </c>
      <c r="H11" s="1">
        <v>-16.2</v>
      </c>
      <c r="I11" s="1">
        <v>-15.5</v>
      </c>
      <c r="J11" s="4">
        <v>-13.824999999999998</v>
      </c>
      <c r="K11" s="4">
        <v>-13.683333333333332</v>
      </c>
      <c r="L11" s="4">
        <f>AVERAGE(J2:J11)</f>
        <v>-17.087499999999999</v>
      </c>
      <c r="M11" s="4">
        <v>27.8</v>
      </c>
      <c r="N11" s="4">
        <f>AVERAGE(M2:M11)</f>
        <v>29.059999999999995</v>
      </c>
      <c r="O11" s="4"/>
      <c r="P11" s="4"/>
      <c r="Q11" s="4"/>
      <c r="R11" s="1" t="s">
        <v>34</v>
      </c>
      <c r="S11" s="1" t="s">
        <v>27</v>
      </c>
      <c r="T11" s="1" t="s">
        <v>28</v>
      </c>
      <c r="U11" s="1" t="s">
        <v>29</v>
      </c>
      <c r="V11" s="1" t="s">
        <v>30</v>
      </c>
      <c r="W11" s="1" t="s">
        <v>31</v>
      </c>
    </row>
    <row r="12" spans="1:39" x14ac:dyDescent="0.35">
      <c r="A12" s="12">
        <v>40952.791666666664</v>
      </c>
      <c r="B12" s="9">
        <v>1881.7</v>
      </c>
      <c r="C12" s="1">
        <v>-7.2</v>
      </c>
      <c r="E12" s="1">
        <v>1988</v>
      </c>
      <c r="F12" s="4">
        <v>-14.137499999999998</v>
      </c>
      <c r="G12" s="1">
        <v>-20.8</v>
      </c>
      <c r="H12" s="1">
        <v>-18.100000000000001</v>
      </c>
      <c r="I12" s="1">
        <v>-20.8</v>
      </c>
      <c r="J12" s="4">
        <v>-16.583333333333332</v>
      </c>
      <c r="K12" s="4">
        <v>-17.674999999999997</v>
      </c>
      <c r="L12" s="4">
        <f t="shared" ref="L12:L49" si="0">AVERAGE(J3:J12)</f>
        <v>-17.268333333333334</v>
      </c>
      <c r="M12" s="4">
        <v>30</v>
      </c>
      <c r="N12" s="4">
        <f t="shared" ref="N12:N49" si="1">AVERAGE(M3:M12)</f>
        <v>29.059999999999995</v>
      </c>
      <c r="O12" s="4"/>
      <c r="P12" s="4"/>
      <c r="Q12" s="4"/>
      <c r="S12" s="4">
        <f>AVERAGE(F38:F47)</f>
        <v>-13.917916666666665</v>
      </c>
      <c r="T12" s="4">
        <f>AVERAGE(G38:G47)</f>
        <v>-17.589999999999996</v>
      </c>
      <c r="U12" s="4">
        <f>AVERAGE(H38:H47)</f>
        <v>-17.079999999999998</v>
      </c>
      <c r="V12" s="4">
        <f>AVERAGE(I38:I47)</f>
        <v>-13.74</v>
      </c>
      <c r="W12" s="4">
        <f>AVERAGE(J40:J49)</f>
        <v>-13.318333333333333</v>
      </c>
    </row>
    <row r="13" spans="1:39" x14ac:dyDescent="0.35">
      <c r="A13" s="12">
        <v>41298.833333333336</v>
      </c>
      <c r="B13" s="9">
        <v>2032.7012939453125</v>
      </c>
      <c r="C13" s="1">
        <v>-12.8</v>
      </c>
      <c r="E13" s="1">
        <v>1989</v>
      </c>
      <c r="F13" s="4">
        <v>-15.925000000000002</v>
      </c>
      <c r="G13" s="1">
        <v>-22</v>
      </c>
      <c r="H13" s="1">
        <v>-18.899999999999999</v>
      </c>
      <c r="I13" s="1">
        <v>-18.100000000000001</v>
      </c>
      <c r="J13" s="4">
        <v>-16.558333333333334</v>
      </c>
      <c r="K13" s="4">
        <v>-16.383333333333336</v>
      </c>
      <c r="L13" s="4">
        <f t="shared" si="0"/>
        <v>-17.086666666666666</v>
      </c>
      <c r="M13" s="4">
        <v>27.1</v>
      </c>
      <c r="N13" s="4">
        <f t="shared" si="1"/>
        <v>28.74</v>
      </c>
      <c r="O13" s="4"/>
      <c r="P13" s="4"/>
      <c r="Q13" s="4"/>
      <c r="S13" s="4"/>
      <c r="T13" s="4"/>
      <c r="U13" s="4"/>
      <c r="V13" s="4"/>
    </row>
    <row r="14" spans="1:39" x14ac:dyDescent="0.35">
      <c r="A14" s="12">
        <v>41641.75</v>
      </c>
      <c r="B14" s="9">
        <v>2118.19</v>
      </c>
      <c r="C14" s="1">
        <v>-19.3</v>
      </c>
      <c r="E14" s="1">
        <v>1990</v>
      </c>
      <c r="F14" s="4">
        <v>-15.804166666666667</v>
      </c>
      <c r="G14" s="1">
        <v>-21.5</v>
      </c>
      <c r="H14" s="1">
        <v>-18.600000000000001</v>
      </c>
      <c r="I14" s="1">
        <v>-17</v>
      </c>
      <c r="J14" s="4">
        <v>-16.975000000000001</v>
      </c>
      <c r="K14" s="4">
        <v>-17.033333333333331</v>
      </c>
      <c r="L14" s="4">
        <f t="shared" si="0"/>
        <v>-17.041666666666664</v>
      </c>
      <c r="M14" s="4">
        <v>30.6</v>
      </c>
      <c r="N14" s="4">
        <f t="shared" si="1"/>
        <v>28.800000000000004</v>
      </c>
      <c r="O14" s="4"/>
      <c r="P14" s="4"/>
      <c r="Q14" s="4"/>
      <c r="T14" s="4"/>
      <c r="U14" s="4"/>
      <c r="V14" s="4"/>
      <c r="W14" s="4"/>
    </row>
    <row r="15" spans="1:39" x14ac:dyDescent="0.35">
      <c r="A15" s="12">
        <v>42010.75</v>
      </c>
      <c r="B15" s="9">
        <v>2015</v>
      </c>
      <c r="C15" s="1">
        <v>-12.1</v>
      </c>
      <c r="E15" s="1">
        <v>1991</v>
      </c>
      <c r="F15" s="4">
        <v>-16.866666666666664</v>
      </c>
      <c r="G15" s="1">
        <v>-19.899999999999999</v>
      </c>
      <c r="H15" s="1">
        <v>-19.899999999999999</v>
      </c>
      <c r="I15" s="1">
        <v>-17</v>
      </c>
      <c r="J15" s="4">
        <v>-17.358333333333331</v>
      </c>
      <c r="K15" s="4">
        <v>-16.975000000000001</v>
      </c>
      <c r="L15" s="4">
        <f t="shared" si="0"/>
        <v>-17.057499999999997</v>
      </c>
      <c r="M15" s="4">
        <v>29.8</v>
      </c>
      <c r="N15" s="4">
        <f t="shared" si="1"/>
        <v>28.85</v>
      </c>
      <c r="O15" s="4"/>
      <c r="P15" s="4"/>
      <c r="Q15" s="4"/>
    </row>
    <row r="16" spans="1:39" x14ac:dyDescent="0.35">
      <c r="A16" s="12">
        <v>42720.75</v>
      </c>
      <c r="B16" s="9">
        <v>2111</v>
      </c>
      <c r="C16" s="1">
        <v>-14.4</v>
      </c>
      <c r="E16" s="1">
        <v>1992</v>
      </c>
      <c r="F16" s="4">
        <v>-14.891666666666666</v>
      </c>
      <c r="G16" s="1">
        <v>-18.899999999999999</v>
      </c>
      <c r="H16" s="1">
        <v>-18.5</v>
      </c>
      <c r="I16" s="1">
        <v>-16</v>
      </c>
      <c r="J16" s="4">
        <v>-16.083333333333332</v>
      </c>
      <c r="K16" s="4">
        <v>-15.558333333333332</v>
      </c>
      <c r="L16" s="4">
        <f>AVERAGE(J7:J16)</f>
        <v>-16.661666666666669</v>
      </c>
      <c r="M16" s="4">
        <v>31.5</v>
      </c>
      <c r="N16" s="4">
        <f t="shared" si="1"/>
        <v>29.2</v>
      </c>
      <c r="O16" s="4">
        <v>-13.40416666666667</v>
      </c>
      <c r="P16" s="4">
        <f>AVERAGE(O7:O16)</f>
        <v>-13.40416666666667</v>
      </c>
      <c r="Q16" s="4">
        <f>(0.8*L16)+(0.2*P16)</f>
        <v>-16.01016666666667</v>
      </c>
      <c r="AM16" s="5"/>
    </row>
    <row r="17" spans="1:39" x14ac:dyDescent="0.35">
      <c r="A17" s="12">
        <v>43097.75</v>
      </c>
      <c r="B17" s="9">
        <v>2017.6</v>
      </c>
      <c r="C17" s="1">
        <v>-13.3</v>
      </c>
      <c r="E17" s="1">
        <v>1993</v>
      </c>
      <c r="F17" s="4">
        <v>-20.93333333333333</v>
      </c>
      <c r="G17" s="1">
        <v>-25</v>
      </c>
      <c r="H17" s="1">
        <v>-24.6</v>
      </c>
      <c r="I17" s="1">
        <v>-20.9</v>
      </c>
      <c r="J17" s="4">
        <v>-21.816666666666663</v>
      </c>
      <c r="K17" s="4">
        <v>-21.341666666666665</v>
      </c>
      <c r="L17" s="4">
        <f t="shared" si="0"/>
        <v>-17.204166666666666</v>
      </c>
      <c r="M17" s="4">
        <v>31.6</v>
      </c>
      <c r="N17" s="4">
        <f t="shared" si="1"/>
        <v>29.18</v>
      </c>
      <c r="O17" s="4">
        <v>-12.025</v>
      </c>
      <c r="P17" s="4">
        <f t="shared" ref="P17:P48" si="2">AVERAGE(O8:O17)</f>
        <v>-12.714583333333335</v>
      </c>
      <c r="Q17" s="4">
        <f t="shared" ref="Q17:Q49" si="3">(0.8*L17)+(0.2*P17)</f>
        <v>-16.306250000000002</v>
      </c>
      <c r="AM17" s="5"/>
    </row>
    <row r="18" spans="1:39" x14ac:dyDescent="0.35">
      <c r="A18" s="12">
        <v>43107.75</v>
      </c>
      <c r="B18" s="9">
        <v>2072.5</v>
      </c>
      <c r="C18" s="1">
        <v>-11.7</v>
      </c>
      <c r="E18" s="1">
        <v>1994</v>
      </c>
      <c r="F18" s="4">
        <v>-20.966666666666665</v>
      </c>
      <c r="G18" s="1">
        <v>-26.5</v>
      </c>
      <c r="H18" s="1">
        <v>-23.7</v>
      </c>
      <c r="I18" s="1">
        <v>-23.6</v>
      </c>
      <c r="J18" s="4">
        <v>-20.991666666666664</v>
      </c>
      <c r="K18" s="4">
        <v>-21.266666666666669</v>
      </c>
      <c r="L18" s="4">
        <f t="shared" si="0"/>
        <v>-17.705000000000002</v>
      </c>
      <c r="M18" s="4">
        <v>29.6</v>
      </c>
      <c r="N18" s="4">
        <f t="shared" si="1"/>
        <v>29.220000000000006</v>
      </c>
      <c r="O18" s="4">
        <v>-18.545833333333331</v>
      </c>
      <c r="P18" s="4">
        <f t="shared" si="2"/>
        <v>-14.658333333333333</v>
      </c>
      <c r="Q18" s="4">
        <f t="shared" si="3"/>
        <v>-17.095666666666666</v>
      </c>
      <c r="T18" s="4"/>
      <c r="U18" s="4"/>
      <c r="V18" s="4"/>
      <c r="W18" s="4"/>
      <c r="AM18" s="5"/>
    </row>
    <row r="19" spans="1:39" x14ac:dyDescent="0.35">
      <c r="A19" s="12">
        <v>43523.333333333336</v>
      </c>
      <c r="B19" s="9">
        <v>2060.3000000000002</v>
      </c>
      <c r="C19" s="1">
        <v>-15.2</v>
      </c>
      <c r="E19" s="1">
        <v>1995</v>
      </c>
      <c r="F19" s="4">
        <v>-16.983333333333334</v>
      </c>
      <c r="G19" s="1">
        <v>-20.5</v>
      </c>
      <c r="H19" s="1">
        <v>-20.5</v>
      </c>
      <c r="I19" s="1">
        <v>-15.8</v>
      </c>
      <c r="J19" s="4">
        <v>-17.316666666666666</v>
      </c>
      <c r="K19" s="4">
        <v>-16.916666666666668</v>
      </c>
      <c r="L19" s="4">
        <f t="shared" si="0"/>
        <v>-17.585833333333333</v>
      </c>
      <c r="M19" s="4">
        <v>30.5</v>
      </c>
      <c r="N19" s="4">
        <f t="shared" si="1"/>
        <v>29.45</v>
      </c>
      <c r="O19" s="4">
        <v>-9.1666666666666679</v>
      </c>
      <c r="P19" s="4">
        <f t="shared" si="2"/>
        <v>-13.285416666666666</v>
      </c>
      <c r="Q19" s="4">
        <f t="shared" si="3"/>
        <v>-16.725750000000001</v>
      </c>
      <c r="S19" s="1" t="s">
        <v>35</v>
      </c>
      <c r="V19" s="13">
        <f>AVERAGE(L40:L49)</f>
        <v>-14.118</v>
      </c>
      <c r="W19" s="4"/>
      <c r="AM19" s="5"/>
    </row>
    <row r="20" spans="1:39" x14ac:dyDescent="0.35">
      <c r="A20" s="12">
        <v>43847.75</v>
      </c>
      <c r="B20" s="9">
        <v>2050.34</v>
      </c>
      <c r="C20" s="1">
        <v>-12.6</v>
      </c>
      <c r="E20" s="1">
        <v>1996</v>
      </c>
      <c r="F20" s="4">
        <v>-14.737499999999997</v>
      </c>
      <c r="G20" s="1">
        <v>-21.1</v>
      </c>
      <c r="H20" s="1">
        <v>-19.2</v>
      </c>
      <c r="I20" s="1">
        <v>-14.7</v>
      </c>
      <c r="J20" s="4">
        <v>-15.158333333333337</v>
      </c>
      <c r="K20" s="4">
        <v>-14.975000000000001</v>
      </c>
      <c r="L20" s="4">
        <f t="shared" si="0"/>
        <v>-17.266666666666666</v>
      </c>
      <c r="M20" s="4">
        <v>32.4</v>
      </c>
      <c r="N20" s="4">
        <f t="shared" si="1"/>
        <v>30.089999999999996</v>
      </c>
      <c r="O20" s="4">
        <v>-12.641666666666667</v>
      </c>
      <c r="P20" s="4">
        <f t="shared" si="2"/>
        <v>-13.156666666666666</v>
      </c>
      <c r="Q20" s="4">
        <f t="shared" si="3"/>
        <v>-16.444666666666667</v>
      </c>
      <c r="S20" s="1" t="s">
        <v>36</v>
      </c>
      <c r="T20" s="10"/>
      <c r="U20" s="10"/>
      <c r="V20" s="13">
        <f>AVERAGE(P40:P49)</f>
        <v>-11.894958333333332</v>
      </c>
      <c r="W20" s="4"/>
      <c r="AM20" s="5"/>
    </row>
    <row r="21" spans="1:39" x14ac:dyDescent="0.35">
      <c r="A21" s="12">
        <v>44257.791666663128</v>
      </c>
      <c r="B21" s="9">
        <v>1968.3805729844835</v>
      </c>
      <c r="C21" s="1">
        <v>-9.9</v>
      </c>
      <c r="E21" s="1">
        <v>1997</v>
      </c>
      <c r="F21" s="4">
        <v>-15.016666666666666</v>
      </c>
      <c r="G21" s="1">
        <v>-18.100000000000001</v>
      </c>
      <c r="H21" s="1">
        <v>-17</v>
      </c>
      <c r="I21" s="1">
        <v>-15.5</v>
      </c>
      <c r="J21" s="4">
        <v>-15.750000000000002</v>
      </c>
      <c r="K21" s="4">
        <v>-15.700000000000003</v>
      </c>
      <c r="L21" s="4">
        <f t="shared" si="0"/>
        <v>-17.459166666666665</v>
      </c>
      <c r="M21" s="4">
        <v>32</v>
      </c>
      <c r="N21" s="4">
        <f t="shared" si="1"/>
        <v>30.509999999999998</v>
      </c>
      <c r="O21" s="4">
        <v>-11.529166666666667</v>
      </c>
      <c r="P21" s="4">
        <f t="shared" si="2"/>
        <v>-12.885416666666666</v>
      </c>
      <c r="Q21" s="4">
        <f t="shared" si="3"/>
        <v>-16.544416666666667</v>
      </c>
      <c r="T21" s="4"/>
      <c r="U21" s="4"/>
      <c r="V21" s="4"/>
      <c r="W21" s="11"/>
      <c r="AM21" s="5"/>
    </row>
    <row r="22" spans="1:39" x14ac:dyDescent="0.35">
      <c r="A22" s="12">
        <v>44572.749999999374</v>
      </c>
      <c r="B22" s="9">
        <v>2215.6982715182835</v>
      </c>
      <c r="C22" s="1">
        <v>-14.6</v>
      </c>
      <c r="E22" s="1">
        <v>1998</v>
      </c>
      <c r="F22" s="4">
        <v>-11.729166666666666</v>
      </c>
      <c r="G22" s="1">
        <v>-16.5</v>
      </c>
      <c r="H22" s="1">
        <v>-16.5</v>
      </c>
      <c r="I22" s="1">
        <v>-12.7</v>
      </c>
      <c r="J22" s="4">
        <v>-12.6</v>
      </c>
      <c r="K22" s="4">
        <v>-12.641666666666667</v>
      </c>
      <c r="L22" s="4">
        <f t="shared" si="0"/>
        <v>-17.060833333333331</v>
      </c>
      <c r="M22" s="4">
        <v>31</v>
      </c>
      <c r="N22" s="4">
        <f t="shared" si="1"/>
        <v>30.610000000000003</v>
      </c>
      <c r="O22" s="4">
        <v>-0.56250000000000033</v>
      </c>
      <c r="P22" s="4">
        <f t="shared" si="2"/>
        <v>-11.125</v>
      </c>
      <c r="Q22" s="4">
        <f t="shared" si="3"/>
        <v>-15.873666666666665</v>
      </c>
      <c r="W22" s="11"/>
      <c r="AM22" s="5"/>
    </row>
    <row r="23" spans="1:39" x14ac:dyDescent="0.35">
      <c r="A23" s="12">
        <v>44961.499999997992</v>
      </c>
      <c r="B23" s="1">
        <v>2455</v>
      </c>
      <c r="C23" s="1">
        <v>-21.5</v>
      </c>
      <c r="E23" s="1">
        <v>1999</v>
      </c>
      <c r="F23" s="4">
        <v>-15.950000000000001</v>
      </c>
      <c r="G23" s="1">
        <v>-20.2</v>
      </c>
      <c r="H23" s="1">
        <v>-20</v>
      </c>
      <c r="I23" s="1">
        <v>-14.6</v>
      </c>
      <c r="J23" s="4">
        <v>-16.941666666666666</v>
      </c>
      <c r="K23" s="4">
        <v>-16.508333333333333</v>
      </c>
      <c r="L23" s="4">
        <f t="shared" si="0"/>
        <v>-17.099166666666665</v>
      </c>
      <c r="M23" s="4">
        <v>29.6</v>
      </c>
      <c r="N23" s="4">
        <f t="shared" si="1"/>
        <v>30.860000000000003</v>
      </c>
      <c r="O23" s="4">
        <v>-13.75416666666667</v>
      </c>
      <c r="P23" s="4">
        <f t="shared" si="2"/>
        <v>-11.453645833333333</v>
      </c>
      <c r="Q23" s="4">
        <f t="shared" si="3"/>
        <v>-15.970062499999999</v>
      </c>
      <c r="S23" s="1" t="s">
        <v>37</v>
      </c>
      <c r="AM23" s="5"/>
    </row>
    <row r="24" spans="1:39" x14ac:dyDescent="0.35">
      <c r="B24" s="1" t="s">
        <v>38</v>
      </c>
      <c r="C24" s="4">
        <f>AVERAGE(C14:C23)</f>
        <v>-14.459999999999999</v>
      </c>
      <c r="E24" s="1">
        <v>2000</v>
      </c>
      <c r="F24" s="4">
        <v>-15.675000000000002</v>
      </c>
      <c r="G24" s="1">
        <v>-17.5</v>
      </c>
      <c r="H24" s="1">
        <v>-17.399999999999999</v>
      </c>
      <c r="I24" s="1">
        <v>-16.100000000000001</v>
      </c>
      <c r="J24" s="4">
        <v>-15.241666666666667</v>
      </c>
      <c r="K24" s="4">
        <v>-15.208333333333336</v>
      </c>
      <c r="L24" s="4">
        <f t="shared" si="0"/>
        <v>-16.925833333333333</v>
      </c>
      <c r="M24" s="4">
        <v>31</v>
      </c>
      <c r="N24" s="4">
        <f t="shared" si="1"/>
        <v>30.9</v>
      </c>
      <c r="O24" s="4">
        <v>-5</v>
      </c>
      <c r="P24" s="4">
        <f t="shared" si="2"/>
        <v>-10.736574074074074</v>
      </c>
      <c r="Q24" s="4">
        <f t="shared" si="3"/>
        <v>-15.687981481481481</v>
      </c>
      <c r="S24" s="14" cm="1">
        <f t="array" ref="S24:T28">LINEST(Q20:Q49,,1,10)</f>
        <v>0.10132657736991714</v>
      </c>
      <c r="T24" s="1">
        <v>-16.208449526394212</v>
      </c>
      <c r="AM24" s="5"/>
    </row>
    <row r="25" spans="1:39" x14ac:dyDescent="0.35">
      <c r="E25" s="1">
        <v>2001</v>
      </c>
      <c r="F25" s="4">
        <v>-13.15</v>
      </c>
      <c r="G25" s="1">
        <v>-15.4</v>
      </c>
      <c r="H25" s="1">
        <v>-15.4</v>
      </c>
      <c r="I25" s="1">
        <v>-14.3</v>
      </c>
      <c r="J25" s="4">
        <v>-13.775</v>
      </c>
      <c r="K25" s="4">
        <v>-13.775</v>
      </c>
      <c r="L25" s="4">
        <f t="shared" si="0"/>
        <v>-16.567499999999999</v>
      </c>
      <c r="M25" s="4">
        <v>32.9</v>
      </c>
      <c r="N25" s="4">
        <f t="shared" si="1"/>
        <v>31.209999999999997</v>
      </c>
      <c r="O25" s="4">
        <v>-11.350000000000001</v>
      </c>
      <c r="P25" s="4">
        <f t="shared" si="2"/>
        <v>-10.797916666666666</v>
      </c>
      <c r="Q25" s="4">
        <f t="shared" si="3"/>
        <v>-15.413583333333333</v>
      </c>
      <c r="S25" s="1">
        <v>5.9394424032050541E-3</v>
      </c>
      <c r="T25" s="4">
        <v>0.10544252915793553</v>
      </c>
      <c r="U25" s="4"/>
      <c r="V25" s="4"/>
      <c r="W25" s="4"/>
      <c r="AM25" s="5"/>
    </row>
    <row r="26" spans="1:39" x14ac:dyDescent="0.35">
      <c r="E26" s="1">
        <v>2002</v>
      </c>
      <c r="F26" s="4">
        <v>-11.129166666666668</v>
      </c>
      <c r="G26" s="1">
        <v>-18.8</v>
      </c>
      <c r="H26" s="1">
        <v>-18.8</v>
      </c>
      <c r="I26" s="1">
        <v>-11.8</v>
      </c>
      <c r="J26" s="4">
        <v>-14.058333333333332</v>
      </c>
      <c r="K26" s="4">
        <v>-13.05833333333333</v>
      </c>
      <c r="L26" s="4">
        <f t="shared" si="0"/>
        <v>-16.364999999999998</v>
      </c>
      <c r="M26" s="4">
        <v>31.7</v>
      </c>
      <c r="N26" s="4">
        <f t="shared" si="1"/>
        <v>31.229999999999997</v>
      </c>
      <c r="O26" s="4">
        <v>-7.1333333333333355</v>
      </c>
      <c r="P26" s="4">
        <f t="shared" si="2"/>
        <v>-10.170833333333333</v>
      </c>
      <c r="Q26" s="4">
        <f t="shared" si="3"/>
        <v>-15.126166666666666</v>
      </c>
      <c r="S26" s="1">
        <v>0.9122372105072869</v>
      </c>
      <c r="T26" s="4">
        <v>0.28157592883106242</v>
      </c>
      <c r="U26" s="4"/>
      <c r="V26" s="4"/>
      <c r="W26" s="4"/>
      <c r="AM26" s="5"/>
    </row>
    <row r="27" spans="1:39" x14ac:dyDescent="0.35">
      <c r="E27" s="1">
        <v>2003</v>
      </c>
      <c r="F27" s="4">
        <v>-18.870833333333334</v>
      </c>
      <c r="G27" s="1">
        <v>-23.4</v>
      </c>
      <c r="H27" s="1">
        <v>-23.4</v>
      </c>
      <c r="I27" s="1">
        <v>-17.7</v>
      </c>
      <c r="J27" s="4">
        <v>-19.058333333333334</v>
      </c>
      <c r="K27" s="4">
        <v>-18.733333333333331</v>
      </c>
      <c r="L27" s="4">
        <f t="shared" si="0"/>
        <v>-16.089166666666667</v>
      </c>
      <c r="M27" s="4">
        <v>31.4</v>
      </c>
      <c r="N27" s="4">
        <f t="shared" si="1"/>
        <v>31.209999999999997</v>
      </c>
      <c r="O27" s="4">
        <v>-18.745833333333334</v>
      </c>
      <c r="P27" s="4">
        <f t="shared" si="2"/>
        <v>-10.842916666666669</v>
      </c>
      <c r="Q27" s="4">
        <f t="shared" si="3"/>
        <v>-15.039916666666668</v>
      </c>
      <c r="S27" s="1">
        <v>291.04181899693197</v>
      </c>
      <c r="T27" s="4">
        <v>28</v>
      </c>
      <c r="U27" s="4"/>
      <c r="V27" s="4"/>
      <c r="W27" s="4"/>
      <c r="AM27" s="5"/>
    </row>
    <row r="28" spans="1:39" x14ac:dyDescent="0.35">
      <c r="E28" s="1">
        <v>2004</v>
      </c>
      <c r="F28" s="4">
        <v>-19.229166666666668</v>
      </c>
      <c r="G28" s="1">
        <v>-25.6</v>
      </c>
      <c r="H28" s="1">
        <v>-25.6</v>
      </c>
      <c r="I28" s="1">
        <v>-19.8</v>
      </c>
      <c r="J28" s="4">
        <v>-20.716666666666669</v>
      </c>
      <c r="K28" s="4">
        <v>-20.208333333333336</v>
      </c>
      <c r="L28" s="4">
        <f t="shared" si="0"/>
        <v>-16.061666666666667</v>
      </c>
      <c r="M28" s="4">
        <v>29.9</v>
      </c>
      <c r="N28" s="4">
        <f t="shared" si="1"/>
        <v>31.24</v>
      </c>
      <c r="O28" s="4">
        <v>-14.18333333333333</v>
      </c>
      <c r="P28" s="4">
        <f t="shared" si="2"/>
        <v>-10.40666666666667</v>
      </c>
      <c r="Q28" s="4">
        <f t="shared" si="3"/>
        <v>-14.930666666666667</v>
      </c>
      <c r="S28" s="1">
        <v>23.075251695175336</v>
      </c>
      <c r="T28" s="1">
        <v>2.2199801035181146</v>
      </c>
      <c r="U28" s="4"/>
      <c r="V28" s="4"/>
      <c r="W28" s="4"/>
      <c r="AM28" s="5"/>
    </row>
    <row r="29" spans="1:39" x14ac:dyDescent="0.35">
      <c r="E29" s="1">
        <v>2005</v>
      </c>
      <c r="F29" s="4">
        <v>-17.487499999999997</v>
      </c>
      <c r="G29" s="1">
        <v>-19.600000000000001</v>
      </c>
      <c r="H29" s="1">
        <v>-19.3</v>
      </c>
      <c r="I29" s="1">
        <v>-17.399999999999999</v>
      </c>
      <c r="J29" s="4">
        <v>-16.841666666666665</v>
      </c>
      <c r="K29" s="4">
        <v>-16.566666666666663</v>
      </c>
      <c r="L29" s="4">
        <f t="shared" si="0"/>
        <v>-16.014166666666668</v>
      </c>
      <c r="M29" s="4">
        <v>31.1</v>
      </c>
      <c r="N29" s="4">
        <f t="shared" si="1"/>
        <v>31.3</v>
      </c>
      <c r="O29" s="4">
        <v>-16.383333333333333</v>
      </c>
      <c r="P29" s="4">
        <f t="shared" si="2"/>
        <v>-11.128333333333334</v>
      </c>
      <c r="Q29" s="4">
        <f t="shared" si="3"/>
        <v>-15.037000000000003</v>
      </c>
      <c r="AM29" s="5"/>
    </row>
    <row r="30" spans="1:39" x14ac:dyDescent="0.35">
      <c r="E30" s="1">
        <v>2006</v>
      </c>
      <c r="F30" s="4">
        <v>-12.558333333333332</v>
      </c>
      <c r="G30" s="1">
        <v>-15.8</v>
      </c>
      <c r="H30" s="1">
        <v>-15.5</v>
      </c>
      <c r="I30" s="1">
        <v>-11.4</v>
      </c>
      <c r="J30" s="4">
        <v>-12.375</v>
      </c>
      <c r="K30" s="4">
        <v>-12.033333333333331</v>
      </c>
      <c r="L30" s="4">
        <f t="shared" si="0"/>
        <v>-15.735833333333336</v>
      </c>
      <c r="M30" s="4">
        <v>31</v>
      </c>
      <c r="N30" s="4">
        <f t="shared" si="1"/>
        <v>31.160000000000004</v>
      </c>
      <c r="O30" s="4">
        <v>-5.979166666666667</v>
      </c>
      <c r="P30" s="4">
        <f t="shared" si="2"/>
        <v>-10.462083333333332</v>
      </c>
      <c r="Q30" s="4">
        <f t="shared" si="3"/>
        <v>-14.681083333333335</v>
      </c>
      <c r="AM30" s="5"/>
    </row>
    <row r="31" spans="1:39" x14ac:dyDescent="0.35">
      <c r="E31" s="1">
        <v>2007</v>
      </c>
      <c r="F31" s="4">
        <v>-15.979166666666666</v>
      </c>
      <c r="G31" s="1">
        <v>-18.5</v>
      </c>
      <c r="H31" s="1">
        <v>-18.399999999999999</v>
      </c>
      <c r="I31" s="1">
        <v>-17.2</v>
      </c>
      <c r="J31" s="4">
        <v>-16.900000000000002</v>
      </c>
      <c r="K31" s="4">
        <v>-16.925000000000001</v>
      </c>
      <c r="L31" s="4">
        <f t="shared" si="0"/>
        <v>-15.850833333333332</v>
      </c>
      <c r="M31" s="4">
        <v>33.1</v>
      </c>
      <c r="N31" s="4">
        <f t="shared" si="1"/>
        <v>31.270000000000003</v>
      </c>
      <c r="O31" s="4">
        <v>-8.2375000000000007</v>
      </c>
      <c r="P31" s="4">
        <f t="shared" si="2"/>
        <v>-10.132916666666665</v>
      </c>
      <c r="Q31" s="4">
        <f t="shared" si="3"/>
        <v>-14.70725</v>
      </c>
      <c r="AM31" s="5"/>
    </row>
    <row r="32" spans="1:39" x14ac:dyDescent="0.35">
      <c r="E32" s="1">
        <v>2008</v>
      </c>
      <c r="F32" s="4">
        <v>-13.799999999999999</v>
      </c>
      <c r="G32" s="1">
        <v>-15.6</v>
      </c>
      <c r="H32" s="1">
        <v>-15.5</v>
      </c>
      <c r="I32" s="1">
        <v>-13.7</v>
      </c>
      <c r="J32" s="4">
        <v>-13.958333333333334</v>
      </c>
      <c r="K32" s="4">
        <v>-13.824999999999998</v>
      </c>
      <c r="L32" s="4">
        <f t="shared" si="0"/>
        <v>-15.986666666666668</v>
      </c>
      <c r="M32" s="4">
        <v>28.8</v>
      </c>
      <c r="N32" s="4">
        <f t="shared" si="1"/>
        <v>31.05</v>
      </c>
      <c r="O32" s="4">
        <v>-13.316666666666665</v>
      </c>
      <c r="P32" s="4">
        <f t="shared" si="2"/>
        <v>-11.408333333333331</v>
      </c>
      <c r="Q32" s="4">
        <f t="shared" si="3"/>
        <v>-15.071000000000002</v>
      </c>
      <c r="AM32" s="5"/>
    </row>
    <row r="33" spans="5:39" x14ac:dyDescent="0.35">
      <c r="E33" s="1">
        <v>2009</v>
      </c>
      <c r="F33" s="4">
        <v>-16.2</v>
      </c>
      <c r="G33" s="1">
        <v>-21.1</v>
      </c>
      <c r="H33" s="1">
        <v>-21.1</v>
      </c>
      <c r="I33" s="1">
        <v>-15.6</v>
      </c>
      <c r="J33" s="4">
        <v>-16.625</v>
      </c>
      <c r="K33" s="4">
        <v>-16.058333333333334</v>
      </c>
      <c r="L33" s="4">
        <f t="shared" si="0"/>
        <v>-15.955000000000002</v>
      </c>
      <c r="M33" s="4">
        <v>31.7</v>
      </c>
      <c r="N33" s="4">
        <f t="shared" si="1"/>
        <v>31.259999999999998</v>
      </c>
      <c r="O33" s="4">
        <v>-10.754166666666668</v>
      </c>
      <c r="P33" s="4">
        <f t="shared" si="2"/>
        <v>-11.108333333333333</v>
      </c>
      <c r="Q33" s="4">
        <f t="shared" si="3"/>
        <v>-14.98566666666667</v>
      </c>
      <c r="AM33" s="5"/>
    </row>
    <row r="34" spans="5:39" x14ac:dyDescent="0.35">
      <c r="E34" s="1">
        <v>2010</v>
      </c>
      <c r="F34" s="4">
        <v>-12.024999999999999</v>
      </c>
      <c r="G34" s="1">
        <v>-17.2</v>
      </c>
      <c r="H34" s="1">
        <v>-15.8</v>
      </c>
      <c r="I34" s="1">
        <v>-13.3</v>
      </c>
      <c r="J34" s="4">
        <v>-12.258333333333331</v>
      </c>
      <c r="K34" s="4">
        <v>-12.383333333333333</v>
      </c>
      <c r="L34" s="4">
        <f t="shared" si="0"/>
        <v>-15.656666666666666</v>
      </c>
      <c r="M34" s="4">
        <v>34</v>
      </c>
      <c r="N34" s="4">
        <f t="shared" si="1"/>
        <v>31.560000000000002</v>
      </c>
      <c r="O34" s="4">
        <v>-10.975</v>
      </c>
      <c r="P34" s="4">
        <f t="shared" si="2"/>
        <v>-11.705833333333333</v>
      </c>
      <c r="Q34" s="4">
        <f t="shared" si="3"/>
        <v>-14.8665</v>
      </c>
      <c r="AM34" s="5"/>
    </row>
    <row r="35" spans="5:39" x14ac:dyDescent="0.35">
      <c r="E35" s="1">
        <v>2011</v>
      </c>
      <c r="F35" s="4">
        <v>-13.733333333333334</v>
      </c>
      <c r="G35" s="1">
        <v>-17.100000000000001</v>
      </c>
      <c r="H35" s="1">
        <v>-17.100000000000001</v>
      </c>
      <c r="I35" s="1">
        <v>-12.6</v>
      </c>
      <c r="J35" s="4">
        <v>-14.316666666666665</v>
      </c>
      <c r="K35" s="4">
        <v>-13.975</v>
      </c>
      <c r="L35" s="4">
        <f t="shared" si="0"/>
        <v>-15.710833333333332</v>
      </c>
      <c r="M35" s="4">
        <v>27.2</v>
      </c>
      <c r="N35" s="4">
        <f t="shared" si="1"/>
        <v>30.99</v>
      </c>
      <c r="O35" s="4">
        <v>-13.604166666666666</v>
      </c>
      <c r="P35" s="4">
        <f t="shared" si="2"/>
        <v>-11.931249999999999</v>
      </c>
      <c r="Q35" s="4">
        <f t="shared" si="3"/>
        <v>-14.954916666666666</v>
      </c>
      <c r="AM35" s="5"/>
    </row>
    <row r="36" spans="5:39" x14ac:dyDescent="0.35">
      <c r="E36" s="1">
        <v>2012</v>
      </c>
      <c r="F36" s="4">
        <v>-10.070833333333335</v>
      </c>
      <c r="G36" s="1">
        <v>-14.8</v>
      </c>
      <c r="H36" s="1">
        <v>-14.4</v>
      </c>
      <c r="I36" s="1">
        <v>-12</v>
      </c>
      <c r="J36" s="4">
        <v>-10.308333333333334</v>
      </c>
      <c r="K36" s="4">
        <v>-10.083333333333334</v>
      </c>
      <c r="L36" s="4">
        <f t="shared" si="0"/>
        <v>-15.335833333333335</v>
      </c>
      <c r="M36" s="4">
        <v>29</v>
      </c>
      <c r="N36" s="4">
        <f t="shared" si="1"/>
        <v>30.72</v>
      </c>
      <c r="O36" s="4">
        <v>-10.029166666666667</v>
      </c>
      <c r="P36" s="4">
        <f t="shared" si="2"/>
        <v>-12.220833333333331</v>
      </c>
      <c r="Q36" s="4">
        <f t="shared" si="3"/>
        <v>-14.712833333333334</v>
      </c>
      <c r="AM36" s="5"/>
    </row>
    <row r="37" spans="5:39" x14ac:dyDescent="0.35">
      <c r="E37" s="1">
        <v>2013</v>
      </c>
      <c r="F37" s="4">
        <v>-14.304166666666665</v>
      </c>
      <c r="G37" s="1">
        <v>-19.399999999999999</v>
      </c>
      <c r="H37" s="1">
        <v>-19.2</v>
      </c>
      <c r="I37" s="1">
        <v>-14.5</v>
      </c>
      <c r="J37" s="4">
        <v>-15.025</v>
      </c>
      <c r="K37" s="4">
        <v>-14.266666666666667</v>
      </c>
      <c r="L37" s="4">
        <f t="shared" si="0"/>
        <v>-14.932499999999999</v>
      </c>
      <c r="M37" s="4">
        <v>32.799999999999997</v>
      </c>
      <c r="N37" s="4">
        <f t="shared" si="1"/>
        <v>30.859999999999996</v>
      </c>
      <c r="O37" s="4">
        <v>-14.050000000000004</v>
      </c>
      <c r="P37" s="4">
        <f t="shared" si="2"/>
        <v>-11.751249999999999</v>
      </c>
      <c r="Q37" s="4">
        <f t="shared" si="3"/>
        <v>-14.296250000000001</v>
      </c>
      <c r="AM37" s="5"/>
    </row>
    <row r="38" spans="5:39" x14ac:dyDescent="0.35">
      <c r="E38" s="1">
        <v>2014</v>
      </c>
      <c r="F38" s="4">
        <v>-17.158333333333335</v>
      </c>
      <c r="G38" s="1">
        <v>-19.3</v>
      </c>
      <c r="H38" s="1">
        <v>-18.8</v>
      </c>
      <c r="I38" s="1">
        <v>-19.3</v>
      </c>
      <c r="J38" s="4">
        <v>-18.049999999999997</v>
      </c>
      <c r="K38" s="4">
        <v>-18.366666666666667</v>
      </c>
      <c r="L38" s="4">
        <f t="shared" si="0"/>
        <v>-14.66583333333333</v>
      </c>
      <c r="M38" s="4">
        <v>29.1</v>
      </c>
      <c r="N38" s="4">
        <f t="shared" si="1"/>
        <v>30.78</v>
      </c>
      <c r="O38" s="4">
        <v>-15.716666666666669</v>
      </c>
      <c r="P38" s="4">
        <f t="shared" si="2"/>
        <v>-11.904583333333335</v>
      </c>
      <c r="Q38" s="4">
        <f t="shared" si="3"/>
        <v>-14.113583333333333</v>
      </c>
      <c r="AM38" s="5"/>
    </row>
    <row r="39" spans="5:39" x14ac:dyDescent="0.35">
      <c r="E39" s="1">
        <v>2015</v>
      </c>
      <c r="F39" s="4">
        <v>-14.708333333333334</v>
      </c>
      <c r="G39" s="1">
        <v>-20.2</v>
      </c>
      <c r="H39" s="1">
        <v>-20.2</v>
      </c>
      <c r="I39" s="1">
        <v>-15.5</v>
      </c>
      <c r="J39" s="4">
        <v>-16.083333333333336</v>
      </c>
      <c r="K39" s="4">
        <v>-15.250000000000002</v>
      </c>
      <c r="L39" s="4">
        <f t="shared" si="0"/>
        <v>-14.59</v>
      </c>
      <c r="M39" s="4">
        <v>29.4</v>
      </c>
      <c r="N39" s="4">
        <f t="shared" si="1"/>
        <v>30.609999999999996</v>
      </c>
      <c r="O39" s="4">
        <v>-11.012499999999998</v>
      </c>
      <c r="P39" s="4">
        <f t="shared" si="2"/>
        <v>-11.3675</v>
      </c>
      <c r="Q39" s="4">
        <f t="shared" si="3"/>
        <v>-13.945500000000001</v>
      </c>
      <c r="AM39" s="5"/>
    </row>
    <row r="40" spans="5:39" x14ac:dyDescent="0.35">
      <c r="E40" s="1">
        <v>2016</v>
      </c>
      <c r="F40" s="4">
        <v>-14.124999999999998</v>
      </c>
      <c r="G40" s="1">
        <v>-15.8</v>
      </c>
      <c r="H40" s="1">
        <v>-15.8</v>
      </c>
      <c r="I40" s="1">
        <v>-14.4</v>
      </c>
      <c r="J40" s="4">
        <v>-15.083333333333334</v>
      </c>
      <c r="K40" s="4">
        <v>-15.066666666666668</v>
      </c>
      <c r="L40" s="4">
        <f t="shared" si="0"/>
        <v>-14.860833333333336</v>
      </c>
      <c r="M40" s="4">
        <v>28.3</v>
      </c>
      <c r="N40" s="4">
        <f t="shared" si="1"/>
        <v>30.340000000000003</v>
      </c>
      <c r="O40" s="4">
        <v>-12.891666666666666</v>
      </c>
      <c r="P40" s="4">
        <f t="shared" si="2"/>
        <v>-12.05875</v>
      </c>
      <c r="Q40" s="4">
        <f t="shared" si="3"/>
        <v>-14.300416666666669</v>
      </c>
      <c r="AM40" s="5"/>
    </row>
    <row r="41" spans="5:39" x14ac:dyDescent="0.35">
      <c r="E41" s="1">
        <v>2017</v>
      </c>
      <c r="F41" s="4">
        <v>-13.733333333333333</v>
      </c>
      <c r="G41" s="1">
        <v>-18.100000000000001</v>
      </c>
      <c r="H41" s="1">
        <v>-15.8</v>
      </c>
      <c r="I41" s="1">
        <v>-13.3</v>
      </c>
      <c r="J41" s="4">
        <v>-14.166666666666664</v>
      </c>
      <c r="K41" s="4">
        <v>-13.700000000000001</v>
      </c>
      <c r="L41" s="4">
        <f t="shared" si="0"/>
        <v>-14.5875</v>
      </c>
      <c r="M41" s="4">
        <v>30.1</v>
      </c>
      <c r="N41" s="4">
        <f t="shared" si="1"/>
        <v>30.040000000000003</v>
      </c>
      <c r="O41" s="4">
        <v>-12.566666666666665</v>
      </c>
      <c r="P41" s="4">
        <f t="shared" si="2"/>
        <v>-12.491666666666667</v>
      </c>
      <c r="Q41" s="4">
        <f t="shared" si="3"/>
        <v>-14.168333333333335</v>
      </c>
      <c r="AM41" s="5"/>
    </row>
    <row r="42" spans="5:39" x14ac:dyDescent="0.35">
      <c r="E42" s="1">
        <v>2018</v>
      </c>
      <c r="F42" s="4">
        <v>-13.208333333333334</v>
      </c>
      <c r="G42" s="1">
        <v>-15.8</v>
      </c>
      <c r="H42" s="1">
        <v>-15.8</v>
      </c>
      <c r="I42" s="1">
        <v>-13.9</v>
      </c>
      <c r="J42" s="4">
        <v>-13.416666666666664</v>
      </c>
      <c r="K42" s="4">
        <v>-13.149999999999999</v>
      </c>
      <c r="L42" s="4">
        <f t="shared" si="0"/>
        <v>-14.533333333333331</v>
      </c>
      <c r="M42" s="4">
        <v>31.9</v>
      </c>
      <c r="N42" s="4">
        <f t="shared" si="1"/>
        <v>30.35</v>
      </c>
      <c r="O42" s="4">
        <v>-13.670833333333333</v>
      </c>
      <c r="P42" s="4">
        <f t="shared" si="2"/>
        <v>-12.527083333333334</v>
      </c>
      <c r="Q42" s="4">
        <f t="shared" si="3"/>
        <v>-14.132083333333332</v>
      </c>
      <c r="AM42" s="5"/>
    </row>
    <row r="43" spans="5:39" x14ac:dyDescent="0.35">
      <c r="E43" s="1">
        <v>2019</v>
      </c>
      <c r="F43" s="4">
        <v>-11.441666666666668</v>
      </c>
      <c r="G43" s="1">
        <v>-15.2</v>
      </c>
      <c r="H43" s="1">
        <v>-15.2</v>
      </c>
      <c r="I43" s="1">
        <v>-10.6</v>
      </c>
      <c r="J43" s="4">
        <v>-11.866666666666667</v>
      </c>
      <c r="K43" s="4">
        <v>-11.216666666666667</v>
      </c>
      <c r="L43" s="4">
        <f t="shared" si="0"/>
        <v>-14.057499999999999</v>
      </c>
      <c r="M43" s="4">
        <v>31.3</v>
      </c>
      <c r="N43" s="4">
        <f t="shared" si="1"/>
        <v>30.310000000000002</v>
      </c>
      <c r="O43" s="4">
        <v>-11.637500000000001</v>
      </c>
      <c r="P43" s="4">
        <f t="shared" si="2"/>
        <v>-12.615416666666667</v>
      </c>
      <c r="Q43" s="4">
        <f t="shared" si="3"/>
        <v>-13.769083333333334</v>
      </c>
      <c r="AM43" s="5"/>
    </row>
    <row r="44" spans="5:39" x14ac:dyDescent="0.35">
      <c r="E44" s="1">
        <v>2020</v>
      </c>
      <c r="F44" s="4">
        <v>-13.499999999999998</v>
      </c>
      <c r="G44" s="1">
        <v>-17.8</v>
      </c>
      <c r="H44" s="1">
        <v>-17.8</v>
      </c>
      <c r="I44" s="1">
        <v>-13.4</v>
      </c>
      <c r="J44" s="4">
        <v>-12.966666666666667</v>
      </c>
      <c r="K44" s="4">
        <v>-12.616666666666667</v>
      </c>
      <c r="L44" s="4">
        <f t="shared" si="0"/>
        <v>-14.128333333333334</v>
      </c>
      <c r="M44" s="4">
        <v>31.1</v>
      </c>
      <c r="N44" s="4">
        <f t="shared" si="1"/>
        <v>30.020000000000003</v>
      </c>
      <c r="O44" s="4">
        <v>-8.2166666666666668</v>
      </c>
      <c r="P44" s="4">
        <f t="shared" si="2"/>
        <v>-12.339583333333334</v>
      </c>
      <c r="Q44" s="4">
        <f t="shared" si="3"/>
        <v>-13.770583333333335</v>
      </c>
      <c r="AM44" s="5"/>
    </row>
    <row r="45" spans="5:39" x14ac:dyDescent="0.35">
      <c r="E45" s="1">
        <v>2021</v>
      </c>
      <c r="F45" s="4">
        <v>-9.1124999999999989</v>
      </c>
      <c r="G45" s="1">
        <v>-12.9</v>
      </c>
      <c r="H45" s="1">
        <v>-11.8</v>
      </c>
      <c r="I45" s="1">
        <v>-7.1</v>
      </c>
      <c r="J45" s="4">
        <v>-9.1250000000000018</v>
      </c>
      <c r="K45" s="4">
        <v>-9.8250000000000011</v>
      </c>
      <c r="L45" s="4">
        <f t="shared" si="0"/>
        <v>-13.609166666666667</v>
      </c>
      <c r="M45" s="4">
        <v>30.4</v>
      </c>
      <c r="N45" s="4">
        <f t="shared" si="1"/>
        <v>30.340000000000003</v>
      </c>
      <c r="O45" s="4">
        <v>-4.6208333333333336</v>
      </c>
      <c r="P45" s="4">
        <f t="shared" si="2"/>
        <v>-11.44125</v>
      </c>
      <c r="Q45" s="4">
        <f t="shared" si="3"/>
        <v>-13.175583333333334</v>
      </c>
      <c r="AM45" s="5"/>
    </row>
    <row r="46" spans="5:39" x14ac:dyDescent="0.35">
      <c r="E46" s="1">
        <v>2022</v>
      </c>
      <c r="F46" s="4">
        <v>-13.283333333333331</v>
      </c>
      <c r="G46" s="1">
        <v>-17.100000000000001</v>
      </c>
      <c r="H46" s="1">
        <v>-16.899999999999999</v>
      </c>
      <c r="I46" s="1">
        <v>-14.8</v>
      </c>
      <c r="J46" s="4">
        <v>-13.508333333333333</v>
      </c>
      <c r="K46" s="4">
        <v>-13.716666666666667</v>
      </c>
      <c r="L46" s="4">
        <f t="shared" si="0"/>
        <v>-13.929166666666665</v>
      </c>
      <c r="M46" s="4">
        <v>29.8</v>
      </c>
      <c r="N46" s="4">
        <f t="shared" si="1"/>
        <v>30.419999999999998</v>
      </c>
      <c r="O46" s="4">
        <v>-11.975</v>
      </c>
      <c r="P46" s="4">
        <f t="shared" si="2"/>
        <v>-11.635833333333334</v>
      </c>
      <c r="Q46" s="4">
        <f t="shared" si="3"/>
        <v>-13.470499999999999</v>
      </c>
      <c r="AM46" s="5"/>
    </row>
    <row r="47" spans="5:39" x14ac:dyDescent="0.35">
      <c r="E47" s="1">
        <v>2023</v>
      </c>
      <c r="F47" s="4">
        <v>-18.908333333333328</v>
      </c>
      <c r="G47" s="1">
        <v>-23.7</v>
      </c>
      <c r="H47" s="1">
        <v>-22.7</v>
      </c>
      <c r="I47" s="1">
        <v>-15.1</v>
      </c>
      <c r="J47" s="4">
        <v>-20.124999999999996</v>
      </c>
      <c r="K47" s="4">
        <v>-19.316666666666666</v>
      </c>
      <c r="L47" s="4">
        <f t="shared" si="0"/>
        <v>-14.439166666666665</v>
      </c>
      <c r="M47" s="4">
        <v>32.4</v>
      </c>
      <c r="N47" s="4">
        <f t="shared" si="1"/>
        <v>30.380000000000003</v>
      </c>
      <c r="O47" s="4">
        <v>-15.091666666666667</v>
      </c>
      <c r="P47" s="4">
        <f t="shared" si="2"/>
        <v>-11.739999999999998</v>
      </c>
      <c r="Q47" s="4">
        <f t="shared" si="3"/>
        <v>-13.899333333333331</v>
      </c>
      <c r="AM47" s="5"/>
    </row>
    <row r="48" spans="5:39" x14ac:dyDescent="0.35">
      <c r="E48" s="1">
        <v>2024</v>
      </c>
      <c r="J48" s="4">
        <v>-10.825000000000001</v>
      </c>
      <c r="K48" s="4">
        <v>-8.7333333333333325</v>
      </c>
      <c r="L48" s="4">
        <f t="shared" si="0"/>
        <v>-13.716666666666665</v>
      </c>
      <c r="M48" s="4">
        <v>33.6</v>
      </c>
      <c r="N48" s="4">
        <f t="shared" si="1"/>
        <v>30.830000000000005</v>
      </c>
      <c r="O48" s="4">
        <v>-8.5083333333333329</v>
      </c>
      <c r="P48" s="4">
        <f t="shared" si="2"/>
        <v>-11.019166666666667</v>
      </c>
      <c r="Q48" s="4">
        <f t="shared" si="3"/>
        <v>-13.177166666666666</v>
      </c>
      <c r="AM48" s="5"/>
    </row>
    <row r="49" spans="5:39" x14ac:dyDescent="0.35">
      <c r="E49" s="1">
        <v>2025</v>
      </c>
      <c r="J49" s="4">
        <v>-12.1</v>
      </c>
      <c r="K49" s="4">
        <v>-11.5</v>
      </c>
      <c r="L49" s="4">
        <f t="shared" si="0"/>
        <v>-13.318333333333333</v>
      </c>
      <c r="M49" s="4">
        <v>31.2</v>
      </c>
      <c r="N49" s="4">
        <f t="shared" si="1"/>
        <v>31.01</v>
      </c>
      <c r="O49" s="4">
        <v>-11.629166666666663</v>
      </c>
      <c r="P49" s="4">
        <f>AVERAGE(O40:O49)</f>
        <v>-11.080833333333334</v>
      </c>
      <c r="Q49" s="4">
        <f t="shared" si="3"/>
        <v>-12.870833333333334</v>
      </c>
      <c r="AM49" s="5"/>
    </row>
    <row r="50" spans="5:39" x14ac:dyDescent="0.35">
      <c r="J50" s="4"/>
      <c r="L50" s="4"/>
    </row>
    <row r="51" spans="5:39" x14ac:dyDescent="0.35">
      <c r="L51" s="7"/>
    </row>
    <row r="52" spans="5:39" x14ac:dyDescent="0.35">
      <c r="L52" s="7"/>
    </row>
  </sheetData>
  <pageMargins left="0.7" right="0.7" top="0.75" bottom="0.75" header="0.3" footer="0.3"/>
  <pageSetup orientation="portrait" r:id="rId1"/>
  <ignoredErrors>
    <ignoredError sqref="L21 N21 P2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FA4D2-25BB-4FB3-B0AE-A83A1CD8D67D}">
  <dimension ref="A1:M133"/>
  <sheetViews>
    <sheetView tabSelected="1" workbookViewId="0">
      <selection activeCell="G25" sqref="G25"/>
    </sheetView>
  </sheetViews>
  <sheetFormatPr defaultRowHeight="14.5" x14ac:dyDescent="0.35"/>
  <cols>
    <col min="1" max="2" width="9.1796875" style="1"/>
    <col min="3" max="3" width="13.81640625" style="1" bestFit="1" customWidth="1"/>
    <col min="4" max="4" width="13.7265625" style="1" bestFit="1" customWidth="1"/>
    <col min="5" max="5" width="13.7265625" style="1" customWidth="1"/>
    <col min="6" max="9" width="9.1796875" style="1"/>
    <col min="10" max="10" width="12.81640625" style="1" bestFit="1" customWidth="1"/>
    <col min="11" max="12" width="21" style="1" bestFit="1" customWidth="1"/>
    <col min="13" max="13" width="9.1796875" style="1"/>
  </cols>
  <sheetData>
    <row r="1" spans="1:12" x14ac:dyDescent="0.35">
      <c r="A1" s="1" t="s">
        <v>0</v>
      </c>
      <c r="B1" s="1" t="s">
        <v>41</v>
      </c>
      <c r="C1" s="1" t="s">
        <v>42</v>
      </c>
      <c r="D1" s="1" t="s">
        <v>43</v>
      </c>
    </row>
    <row r="2" spans="1:12" x14ac:dyDescent="0.35">
      <c r="A2" s="1">
        <v>2026</v>
      </c>
      <c r="B2" s="1">
        <v>1</v>
      </c>
      <c r="C2" s="4">
        <f>(VLOOKUP(B2,$F$3:$G$14,2,0)+IF(AND(MONTH(DATE(A2,2,29))=2,B2=2),18.5,0))*(1-16*(A2-2026)*(1-(A2-2027)/60)/3679)</f>
        <v>618.57000000000005</v>
      </c>
      <c r="D2" s="4">
        <f>(VLOOKUP(B2,$F$3:$H$14,3,0)*(1+(1.4/119)*(A2-2026)*(1-(A2-2027)/60)))</f>
        <v>0</v>
      </c>
      <c r="F2" s="1" t="s">
        <v>40</v>
      </c>
      <c r="G2" s="1" t="s">
        <v>39</v>
      </c>
      <c r="H2" s="1" t="s">
        <v>44</v>
      </c>
      <c r="J2" s="15" t="s">
        <v>47</v>
      </c>
      <c r="K2" s="1" t="s">
        <v>45</v>
      </c>
      <c r="L2" s="1" t="s">
        <v>46</v>
      </c>
    </row>
    <row r="3" spans="1:12" x14ac:dyDescent="0.35">
      <c r="A3" s="1">
        <v>2026</v>
      </c>
      <c r="B3" s="1">
        <v>2</v>
      </c>
      <c r="C3" s="4">
        <f t="shared" ref="C3:C66" si="0">(VLOOKUP(B3,$F$3:$G$14,2,0)+IF(AND(MONTH(DATE(A3,2,29))=2,B3=2),18.5,0))*(1-16*(A3-2026)*(1-(A3-2027)/60)/3679)</f>
        <v>563.20000000000005</v>
      </c>
      <c r="D3" s="4">
        <f t="shared" ref="D3:D66" si="1">(VLOOKUP(B3,$F$3:$H$14,3,0)*(1+(1.4/119)*(A3-2026)*(1-(A3-2027)/60)))</f>
        <v>0</v>
      </c>
      <c r="F3" s="1">
        <v>1</v>
      </c>
      <c r="G3" s="4">
        <v>618.57000000000005</v>
      </c>
      <c r="H3" s="4">
        <v>0</v>
      </c>
      <c r="J3" s="16">
        <v>2026</v>
      </c>
      <c r="K3" s="9">
        <v>3678.9799999999996</v>
      </c>
      <c r="L3" s="9">
        <v>118.89999999999999</v>
      </c>
    </row>
    <row r="4" spans="1:12" x14ac:dyDescent="0.35">
      <c r="A4" s="1">
        <v>2026</v>
      </c>
      <c r="B4" s="1">
        <v>3</v>
      </c>
      <c r="C4" s="4">
        <f t="shared" si="0"/>
        <v>537.64</v>
      </c>
      <c r="D4" s="4">
        <f t="shared" si="1"/>
        <v>0</v>
      </c>
      <c r="F4" s="1">
        <v>2</v>
      </c>
      <c r="G4" s="4">
        <v>563.20000000000005</v>
      </c>
      <c r="H4" s="4">
        <v>0</v>
      </c>
      <c r="J4" s="16">
        <v>2027</v>
      </c>
      <c r="K4" s="9">
        <v>3662.9800869801575</v>
      </c>
      <c r="L4" s="9">
        <v>120.29882352941178</v>
      </c>
    </row>
    <row r="5" spans="1:12" x14ac:dyDescent="0.35">
      <c r="A5" s="1">
        <v>2026</v>
      </c>
      <c r="B5" s="1">
        <v>4</v>
      </c>
      <c r="C5" s="4">
        <f t="shared" si="0"/>
        <v>386.87</v>
      </c>
      <c r="D5" s="4">
        <f t="shared" si="1"/>
        <v>0</v>
      </c>
      <c r="F5" s="1">
        <v>3</v>
      </c>
      <c r="G5" s="4">
        <v>537.64</v>
      </c>
      <c r="H5" s="4">
        <v>0</v>
      </c>
      <c r="J5" s="16">
        <v>2028</v>
      </c>
      <c r="K5" s="9">
        <v>3665.8552729908488</v>
      </c>
      <c r="L5" s="9">
        <v>121.65101960784314</v>
      </c>
    </row>
    <row r="6" spans="1:12" x14ac:dyDescent="0.35">
      <c r="A6" s="1">
        <v>2026</v>
      </c>
      <c r="B6" s="1">
        <v>5</v>
      </c>
      <c r="C6" s="4">
        <f t="shared" si="0"/>
        <v>257.83</v>
      </c>
      <c r="D6" s="4">
        <f t="shared" si="1"/>
        <v>0.68</v>
      </c>
      <c r="F6" s="1">
        <v>4</v>
      </c>
      <c r="G6" s="4">
        <v>386.87</v>
      </c>
      <c r="H6" s="4">
        <v>0</v>
      </c>
      <c r="J6" s="16">
        <v>2029</v>
      </c>
      <c r="K6" s="9">
        <v>3632.5802522424565</v>
      </c>
      <c r="L6" s="9">
        <v>122.95658823529413</v>
      </c>
    </row>
    <row r="7" spans="1:12" x14ac:dyDescent="0.35">
      <c r="A7" s="1">
        <v>2026</v>
      </c>
      <c r="B7" s="1">
        <v>6</v>
      </c>
      <c r="C7" s="4">
        <f t="shared" si="0"/>
        <v>108.27</v>
      </c>
      <c r="D7" s="4">
        <f t="shared" si="1"/>
        <v>8.15</v>
      </c>
      <c r="F7" s="1">
        <v>5</v>
      </c>
      <c r="G7" s="4">
        <v>257.83</v>
      </c>
      <c r="H7" s="4">
        <v>0.68</v>
      </c>
      <c r="J7" s="16">
        <v>2030</v>
      </c>
      <c r="K7" s="9">
        <v>3618.1803305245994</v>
      </c>
      <c r="L7" s="9">
        <v>124.21552941176471</v>
      </c>
    </row>
    <row r="8" spans="1:12" x14ac:dyDescent="0.35">
      <c r="A8" s="1">
        <v>2026</v>
      </c>
      <c r="B8" s="1">
        <v>7</v>
      </c>
      <c r="C8" s="4">
        <f t="shared" si="0"/>
        <v>16.350000000000001</v>
      </c>
      <c r="D8" s="4">
        <f t="shared" si="1"/>
        <v>44.99</v>
      </c>
      <c r="F8" s="1">
        <v>6</v>
      </c>
      <c r="G8" s="4">
        <v>108.27</v>
      </c>
      <c r="H8" s="4">
        <v>8.15</v>
      </c>
      <c r="J8" s="16">
        <v>2031</v>
      </c>
      <c r="K8" s="9">
        <v>3604.3137392407366</v>
      </c>
      <c r="L8" s="9">
        <v>125.42784313725491</v>
      </c>
    </row>
    <row r="9" spans="1:12" x14ac:dyDescent="0.35">
      <c r="A9" s="1">
        <v>2026</v>
      </c>
      <c r="B9" s="1">
        <v>8</v>
      </c>
      <c r="C9" s="4">
        <f t="shared" si="0"/>
        <v>6.08</v>
      </c>
      <c r="D9" s="4">
        <f t="shared" si="1"/>
        <v>50.31</v>
      </c>
      <c r="F9" s="1">
        <v>7</v>
      </c>
      <c r="G9" s="4">
        <v>16.350000000000001</v>
      </c>
      <c r="H9" s="4">
        <v>44.99</v>
      </c>
      <c r="J9" s="16">
        <v>2032</v>
      </c>
      <c r="K9" s="9">
        <v>3609.0379668388155</v>
      </c>
      <c r="L9" s="9">
        <v>126.59352941176471</v>
      </c>
    </row>
    <row r="10" spans="1:12" x14ac:dyDescent="0.35">
      <c r="A10" s="1">
        <v>2026</v>
      </c>
      <c r="B10" s="1">
        <v>9</v>
      </c>
      <c r="C10" s="4">
        <f t="shared" si="0"/>
        <v>59.53</v>
      </c>
      <c r="D10" s="4">
        <f t="shared" si="1"/>
        <v>14.38</v>
      </c>
      <c r="F10" s="1">
        <v>8</v>
      </c>
      <c r="G10" s="4">
        <v>6.08</v>
      </c>
      <c r="H10" s="4">
        <v>50.31</v>
      </c>
      <c r="J10" s="16">
        <v>2033</v>
      </c>
      <c r="K10" s="9">
        <v>3578.1805479749933</v>
      </c>
      <c r="L10" s="9">
        <v>127.71258823529413</v>
      </c>
    </row>
    <row r="11" spans="1:12" x14ac:dyDescent="0.35">
      <c r="A11" s="1">
        <v>2026</v>
      </c>
      <c r="B11" s="1">
        <v>10</v>
      </c>
      <c r="C11" s="4">
        <f t="shared" si="0"/>
        <v>200.29</v>
      </c>
      <c r="D11" s="4">
        <f t="shared" si="1"/>
        <v>0.39</v>
      </c>
      <c r="F11" s="1">
        <v>9</v>
      </c>
      <c r="G11" s="4">
        <v>59.53</v>
      </c>
      <c r="H11" s="4">
        <v>14.38</v>
      </c>
      <c r="J11" s="16">
        <v>2034</v>
      </c>
      <c r="K11" s="9">
        <v>3565.9139479931146</v>
      </c>
      <c r="L11" s="9">
        <v>128.78501960784311</v>
      </c>
    </row>
    <row r="12" spans="1:12" x14ac:dyDescent="0.35">
      <c r="A12" s="1">
        <v>2026</v>
      </c>
      <c r="B12" s="1">
        <v>11</v>
      </c>
      <c r="C12" s="4">
        <f t="shared" si="0"/>
        <v>373.91</v>
      </c>
      <c r="D12" s="4">
        <f t="shared" si="1"/>
        <v>0</v>
      </c>
      <c r="F12" s="1">
        <v>10</v>
      </c>
      <c r="G12" s="4">
        <v>200.29</v>
      </c>
      <c r="H12" s="4">
        <v>0.39</v>
      </c>
      <c r="J12" s="16">
        <v>2035</v>
      </c>
      <c r="K12" s="9">
        <v>3554.1806784452297</v>
      </c>
      <c r="L12" s="9">
        <v>129.81082352941175</v>
      </c>
    </row>
    <row r="13" spans="1:12" x14ac:dyDescent="0.35">
      <c r="A13" s="1">
        <v>2026</v>
      </c>
      <c r="B13" s="1">
        <v>12</v>
      </c>
      <c r="C13" s="4">
        <f t="shared" si="0"/>
        <v>550.44000000000005</v>
      </c>
      <c r="D13" s="4">
        <f t="shared" si="1"/>
        <v>0</v>
      </c>
      <c r="F13" s="1">
        <v>11</v>
      </c>
      <c r="G13" s="4">
        <v>373.91</v>
      </c>
      <c r="H13" s="4">
        <v>0</v>
      </c>
      <c r="J13" s="16">
        <v>2036</v>
      </c>
      <c r="K13" s="9">
        <v>3560.7968578418049</v>
      </c>
      <c r="L13" s="9">
        <v>130.79000000000002</v>
      </c>
    </row>
    <row r="14" spans="1:12" x14ac:dyDescent="0.35">
      <c r="A14" s="1">
        <v>2027</v>
      </c>
      <c r="B14" s="1">
        <v>1</v>
      </c>
      <c r="C14" s="4">
        <f t="shared" si="0"/>
        <v>615.87983419407453</v>
      </c>
      <c r="D14" s="4">
        <f t="shared" si="1"/>
        <v>0</v>
      </c>
      <c r="F14" s="1">
        <v>12</v>
      </c>
      <c r="G14" s="4">
        <v>550.44000000000005</v>
      </c>
      <c r="H14" s="4">
        <v>0</v>
      </c>
      <c r="J14" s="16" t="s">
        <v>48</v>
      </c>
      <c r="K14" s="9">
        <v>39730.999681072761</v>
      </c>
      <c r="L14" s="9">
        <v>1377.1417647058822</v>
      </c>
    </row>
    <row r="15" spans="1:12" x14ac:dyDescent="0.35">
      <c r="A15" s="1">
        <v>2027</v>
      </c>
      <c r="B15" s="1">
        <v>2</v>
      </c>
      <c r="C15" s="4">
        <f t="shared" si="0"/>
        <v>560.75063876053287</v>
      </c>
      <c r="D15" s="4">
        <f t="shared" si="1"/>
        <v>0</v>
      </c>
    </row>
    <row r="16" spans="1:12" x14ac:dyDescent="0.35">
      <c r="A16" s="1">
        <v>2027</v>
      </c>
      <c r="B16" s="1">
        <v>3</v>
      </c>
      <c r="C16" s="4">
        <f t="shared" si="0"/>
        <v>535.3017994020114</v>
      </c>
      <c r="D16" s="4">
        <f t="shared" si="1"/>
        <v>0</v>
      </c>
    </row>
    <row r="17" spans="1:4" x14ac:dyDescent="0.35">
      <c r="A17" s="1">
        <v>2027</v>
      </c>
      <c r="B17" s="1">
        <v>4</v>
      </c>
      <c r="C17" s="4">
        <f t="shared" si="0"/>
        <v>385.18749932046751</v>
      </c>
      <c r="D17" s="4">
        <f t="shared" si="1"/>
        <v>0</v>
      </c>
    </row>
    <row r="18" spans="1:4" x14ac:dyDescent="0.35">
      <c r="A18" s="1">
        <v>2027</v>
      </c>
      <c r="B18" s="1">
        <v>5</v>
      </c>
      <c r="C18" s="4">
        <f t="shared" si="0"/>
        <v>256.70869529763524</v>
      </c>
      <c r="D18" s="4">
        <f t="shared" si="1"/>
        <v>0.68800000000000006</v>
      </c>
    </row>
    <row r="19" spans="1:4" x14ac:dyDescent="0.35">
      <c r="A19" s="1">
        <v>2027</v>
      </c>
      <c r="B19" s="1">
        <v>6</v>
      </c>
      <c r="C19" s="4">
        <f t="shared" si="0"/>
        <v>107.79913291655342</v>
      </c>
      <c r="D19" s="4">
        <f t="shared" si="1"/>
        <v>8.2458823529411767</v>
      </c>
    </row>
    <row r="20" spans="1:4" x14ac:dyDescent="0.35">
      <c r="A20" s="1">
        <v>2027</v>
      </c>
      <c r="B20" s="1">
        <v>7</v>
      </c>
      <c r="C20" s="4">
        <f t="shared" si="0"/>
        <v>16.278893721119871</v>
      </c>
      <c r="D20" s="4">
        <f t="shared" si="1"/>
        <v>45.519294117647057</v>
      </c>
    </row>
    <row r="21" spans="1:4" x14ac:dyDescent="0.35">
      <c r="A21" s="1">
        <v>2027</v>
      </c>
      <c r="B21" s="1">
        <v>8</v>
      </c>
      <c r="C21" s="4">
        <f t="shared" si="0"/>
        <v>6.0535580320739335</v>
      </c>
      <c r="D21" s="4">
        <f t="shared" si="1"/>
        <v>50.901882352941179</v>
      </c>
    </row>
    <row r="22" spans="1:4" x14ac:dyDescent="0.35">
      <c r="A22" s="1">
        <v>2027</v>
      </c>
      <c r="B22" s="1">
        <v>9</v>
      </c>
      <c r="C22" s="4">
        <f t="shared" si="0"/>
        <v>59.271103560750205</v>
      </c>
      <c r="D22" s="4">
        <f t="shared" si="1"/>
        <v>14.549176470588236</v>
      </c>
    </row>
    <row r="23" spans="1:4" x14ac:dyDescent="0.35">
      <c r="A23" s="1">
        <v>2027</v>
      </c>
      <c r="B23" s="1">
        <v>10</v>
      </c>
      <c r="C23" s="4">
        <f t="shared" si="0"/>
        <v>199.41893721119868</v>
      </c>
      <c r="D23" s="4">
        <f t="shared" si="1"/>
        <v>0.39458823529411763</v>
      </c>
    </row>
    <row r="24" spans="1:4" x14ac:dyDescent="0.35">
      <c r="A24" s="1">
        <v>2027</v>
      </c>
      <c r="B24" s="1">
        <v>11</v>
      </c>
      <c r="C24" s="4">
        <f t="shared" si="0"/>
        <v>372.28386246262573</v>
      </c>
      <c r="D24" s="4">
        <f t="shared" si="1"/>
        <v>0</v>
      </c>
    </row>
    <row r="25" spans="1:4" x14ac:dyDescent="0.35">
      <c r="A25" s="1">
        <v>2027</v>
      </c>
      <c r="B25" s="1">
        <v>12</v>
      </c>
      <c r="C25" s="4">
        <f t="shared" si="0"/>
        <v>548.04613210111449</v>
      </c>
      <c r="D25" s="4">
        <f t="shared" si="1"/>
        <v>0</v>
      </c>
    </row>
    <row r="26" spans="1:4" x14ac:dyDescent="0.35">
      <c r="A26" s="1">
        <v>2028</v>
      </c>
      <c r="B26" s="1">
        <v>1</v>
      </c>
      <c r="C26" s="4">
        <f t="shared" si="0"/>
        <v>613.27934058167989</v>
      </c>
      <c r="D26" s="4">
        <f t="shared" si="1"/>
        <v>0</v>
      </c>
    </row>
    <row r="27" spans="1:4" x14ac:dyDescent="0.35">
      <c r="A27" s="1">
        <v>2028</v>
      </c>
      <c r="B27" s="1">
        <v>2</v>
      </c>
      <c r="C27" s="4">
        <f t="shared" si="0"/>
        <v>576.72469149225333</v>
      </c>
      <c r="D27" s="4">
        <f t="shared" si="1"/>
        <v>0</v>
      </c>
    </row>
    <row r="28" spans="1:4" x14ac:dyDescent="0.35">
      <c r="A28" s="1">
        <v>2028</v>
      </c>
      <c r="B28" s="1">
        <v>3</v>
      </c>
      <c r="C28" s="4">
        <f t="shared" si="0"/>
        <v>533.04153882395576</v>
      </c>
      <c r="D28" s="4">
        <f t="shared" si="1"/>
        <v>0</v>
      </c>
    </row>
    <row r="29" spans="1:4" x14ac:dyDescent="0.35">
      <c r="A29" s="1">
        <v>2028</v>
      </c>
      <c r="B29" s="1">
        <v>4</v>
      </c>
      <c r="C29" s="4">
        <f t="shared" si="0"/>
        <v>383.56108199691943</v>
      </c>
      <c r="D29" s="4">
        <f t="shared" si="1"/>
        <v>0</v>
      </c>
    </row>
    <row r="30" spans="1:4" x14ac:dyDescent="0.35">
      <c r="A30" s="1">
        <v>2028</v>
      </c>
      <c r="B30" s="1">
        <v>5</v>
      </c>
      <c r="C30" s="4">
        <f t="shared" si="0"/>
        <v>255.62476741868258</v>
      </c>
      <c r="D30" s="4">
        <f t="shared" si="1"/>
        <v>0.69573333333333343</v>
      </c>
    </row>
    <row r="31" spans="1:4" x14ac:dyDescent="0.35">
      <c r="A31" s="1">
        <v>2028</v>
      </c>
      <c r="B31" s="1">
        <v>6</v>
      </c>
      <c r="C31" s="4">
        <f t="shared" si="0"/>
        <v>107.34396140255504</v>
      </c>
      <c r="D31" s="4">
        <f t="shared" si="1"/>
        <v>8.3385686274509805</v>
      </c>
    </row>
    <row r="32" spans="1:4" x14ac:dyDescent="0.35">
      <c r="A32" s="1">
        <v>2028</v>
      </c>
      <c r="B32" s="1">
        <v>7</v>
      </c>
      <c r="C32" s="4">
        <f t="shared" si="0"/>
        <v>16.210157651535745</v>
      </c>
      <c r="D32" s="4">
        <f t="shared" si="1"/>
        <v>46.030945098039219</v>
      </c>
    </row>
    <row r="33" spans="1:4" x14ac:dyDescent="0.35">
      <c r="A33" s="1">
        <v>2028</v>
      </c>
      <c r="B33" s="1">
        <v>8</v>
      </c>
      <c r="C33" s="4">
        <f t="shared" si="0"/>
        <v>6.0279974630787354</v>
      </c>
      <c r="D33" s="4">
        <f t="shared" si="1"/>
        <v>51.474035294117655</v>
      </c>
    </row>
    <row r="34" spans="1:4" x14ac:dyDescent="0.35">
      <c r="A34" s="1">
        <v>2028</v>
      </c>
      <c r="B34" s="1">
        <v>9</v>
      </c>
      <c r="C34" s="4">
        <f t="shared" si="0"/>
        <v>59.020837002808733</v>
      </c>
      <c r="D34" s="4">
        <f t="shared" si="1"/>
        <v>14.712713725490197</v>
      </c>
    </row>
    <row r="35" spans="1:4" x14ac:dyDescent="0.35">
      <c r="A35" s="1">
        <v>2028</v>
      </c>
      <c r="B35" s="1">
        <v>10</v>
      </c>
      <c r="C35" s="4">
        <f t="shared" si="0"/>
        <v>198.57690984869075</v>
      </c>
      <c r="D35" s="4">
        <f t="shared" si="1"/>
        <v>0.39902352941176472</v>
      </c>
    </row>
    <row r="36" spans="1:4" x14ac:dyDescent="0.35">
      <c r="A36" s="1">
        <v>2028</v>
      </c>
      <c r="B36" s="1">
        <v>11</v>
      </c>
      <c r="C36" s="4">
        <f t="shared" si="0"/>
        <v>370.71192950983061</v>
      </c>
      <c r="D36" s="4">
        <f t="shared" si="1"/>
        <v>0</v>
      </c>
    </row>
    <row r="37" spans="1:4" x14ac:dyDescent="0.35">
      <c r="A37" s="1">
        <v>2028</v>
      </c>
      <c r="B37" s="1">
        <v>12</v>
      </c>
      <c r="C37" s="4">
        <f t="shared" si="0"/>
        <v>545.73205979885847</v>
      </c>
      <c r="D37" s="4">
        <f t="shared" si="1"/>
        <v>0</v>
      </c>
    </row>
    <row r="38" spans="1:4" x14ac:dyDescent="0.35">
      <c r="A38" s="1">
        <v>2029</v>
      </c>
      <c r="B38" s="1">
        <v>1</v>
      </c>
      <c r="C38" s="4">
        <f t="shared" si="0"/>
        <v>610.76851916281601</v>
      </c>
      <c r="D38" s="4">
        <f t="shared" si="1"/>
        <v>0</v>
      </c>
    </row>
    <row r="39" spans="1:4" x14ac:dyDescent="0.35">
      <c r="A39" s="1">
        <v>2029</v>
      </c>
      <c r="B39" s="1">
        <v>2</v>
      </c>
      <c r="C39" s="4">
        <f t="shared" si="0"/>
        <v>556.09685240554506</v>
      </c>
      <c r="D39" s="4">
        <f t="shared" si="1"/>
        <v>0</v>
      </c>
    </row>
    <row r="40" spans="1:4" x14ac:dyDescent="0.35">
      <c r="A40" s="1">
        <v>2029</v>
      </c>
      <c r="B40" s="1">
        <v>3</v>
      </c>
      <c r="C40" s="4">
        <f t="shared" si="0"/>
        <v>530.85921826583308</v>
      </c>
      <c r="D40" s="4">
        <f t="shared" si="1"/>
        <v>0</v>
      </c>
    </row>
    <row r="41" spans="1:4" x14ac:dyDescent="0.35">
      <c r="A41" s="1">
        <v>2029</v>
      </c>
      <c r="B41" s="1">
        <v>4</v>
      </c>
      <c r="C41" s="4">
        <f t="shared" si="0"/>
        <v>381.99074802935581</v>
      </c>
      <c r="D41" s="4">
        <f t="shared" si="1"/>
        <v>0</v>
      </c>
    </row>
    <row r="42" spans="1:4" x14ac:dyDescent="0.35">
      <c r="A42" s="1">
        <v>2029</v>
      </c>
      <c r="B42" s="1">
        <v>5</v>
      </c>
      <c r="C42" s="4">
        <f t="shared" si="0"/>
        <v>254.57821636314216</v>
      </c>
      <c r="D42" s="4">
        <f t="shared" si="1"/>
        <v>0.70320000000000005</v>
      </c>
    </row>
    <row r="43" spans="1:4" x14ac:dyDescent="0.35">
      <c r="A43" s="1">
        <v>2029</v>
      </c>
      <c r="B43" s="1">
        <v>6</v>
      </c>
      <c r="C43" s="4">
        <f t="shared" si="0"/>
        <v>106.90448545800488</v>
      </c>
      <c r="D43" s="4">
        <f t="shared" si="1"/>
        <v>8.4280588235294118</v>
      </c>
    </row>
    <row r="44" spans="1:4" x14ac:dyDescent="0.35">
      <c r="A44" s="1">
        <v>2029</v>
      </c>
      <c r="B44" s="1">
        <v>7</v>
      </c>
      <c r="C44" s="4">
        <f t="shared" si="0"/>
        <v>16.143791791247622</v>
      </c>
      <c r="D44" s="4">
        <f t="shared" si="1"/>
        <v>46.524952941176473</v>
      </c>
    </row>
    <row r="45" spans="1:4" x14ac:dyDescent="0.35">
      <c r="A45" s="1">
        <v>2029</v>
      </c>
      <c r="B45" s="1">
        <v>8</v>
      </c>
      <c r="C45" s="4">
        <f t="shared" si="0"/>
        <v>6.0033182930144067</v>
      </c>
      <c r="D45" s="4">
        <f t="shared" si="1"/>
        <v>52.026458823529417</v>
      </c>
    </row>
    <row r="46" spans="1:4" x14ac:dyDescent="0.35">
      <c r="A46" s="1">
        <v>2029</v>
      </c>
      <c r="B46" s="1">
        <v>9</v>
      </c>
      <c r="C46" s="4">
        <f t="shared" si="0"/>
        <v>58.779200326175591</v>
      </c>
      <c r="D46" s="4">
        <f t="shared" si="1"/>
        <v>14.870611764705885</v>
      </c>
    </row>
    <row r="47" spans="1:4" x14ac:dyDescent="0.35">
      <c r="A47" s="1">
        <v>2029</v>
      </c>
      <c r="B47" s="1">
        <v>10</v>
      </c>
      <c r="C47" s="4">
        <f t="shared" si="0"/>
        <v>197.76391791247622</v>
      </c>
      <c r="D47" s="4">
        <f t="shared" si="1"/>
        <v>0.40330588235294124</v>
      </c>
    </row>
    <row r="48" spans="1:4" x14ac:dyDescent="0.35">
      <c r="A48" s="1">
        <v>2029</v>
      </c>
      <c r="B48" s="1">
        <v>11</v>
      </c>
      <c r="C48" s="4">
        <f t="shared" si="0"/>
        <v>369.1942011416146</v>
      </c>
      <c r="D48" s="4">
        <f t="shared" si="1"/>
        <v>0</v>
      </c>
    </row>
    <row r="49" spans="1:4" x14ac:dyDescent="0.35">
      <c r="A49" s="1">
        <v>2029</v>
      </c>
      <c r="B49" s="1">
        <v>12</v>
      </c>
      <c r="C49" s="4">
        <f t="shared" si="0"/>
        <v>543.49778309323187</v>
      </c>
      <c r="D49" s="4">
        <f t="shared" si="1"/>
        <v>0</v>
      </c>
    </row>
    <row r="50" spans="1:4" x14ac:dyDescent="0.35">
      <c r="A50" s="1">
        <v>2030</v>
      </c>
      <c r="B50" s="1">
        <v>1</v>
      </c>
      <c r="C50" s="4">
        <f t="shared" si="0"/>
        <v>608.34736993748299</v>
      </c>
      <c r="D50" s="4">
        <f t="shared" si="1"/>
        <v>0</v>
      </c>
    </row>
    <row r="51" spans="1:4" x14ac:dyDescent="0.35">
      <c r="A51" s="1">
        <v>2030</v>
      </c>
      <c r="B51" s="1">
        <v>2</v>
      </c>
      <c r="C51" s="4">
        <f t="shared" si="0"/>
        <v>553.89242729002444</v>
      </c>
      <c r="D51" s="4">
        <f t="shared" si="1"/>
        <v>0</v>
      </c>
    </row>
    <row r="52" spans="1:4" x14ac:dyDescent="0.35">
      <c r="A52" s="1">
        <v>2030</v>
      </c>
      <c r="B52" s="1">
        <v>3</v>
      </c>
      <c r="C52" s="4">
        <f t="shared" si="0"/>
        <v>528.75483772764335</v>
      </c>
      <c r="D52" s="4">
        <f t="shared" si="1"/>
        <v>0</v>
      </c>
    </row>
    <row r="53" spans="1:4" x14ac:dyDescent="0.35">
      <c r="A53" s="1">
        <v>2030</v>
      </c>
      <c r="B53" s="1">
        <v>4</v>
      </c>
      <c r="C53" s="4">
        <f t="shared" si="0"/>
        <v>380.47649741777656</v>
      </c>
      <c r="D53" s="4">
        <f t="shared" si="1"/>
        <v>0</v>
      </c>
    </row>
    <row r="54" spans="1:4" x14ac:dyDescent="0.35">
      <c r="A54" s="1">
        <v>2030</v>
      </c>
      <c r="B54" s="1">
        <v>5</v>
      </c>
      <c r="C54" s="4">
        <f t="shared" si="0"/>
        <v>253.56904213101384</v>
      </c>
      <c r="D54" s="4">
        <f t="shared" si="1"/>
        <v>0.71040000000000003</v>
      </c>
    </row>
    <row r="55" spans="1:4" x14ac:dyDescent="0.35">
      <c r="A55" s="1">
        <v>2030</v>
      </c>
      <c r="B55" s="1">
        <v>6</v>
      </c>
      <c r="C55" s="4">
        <f t="shared" si="0"/>
        <v>106.48070508290296</v>
      </c>
      <c r="D55" s="4">
        <f t="shared" si="1"/>
        <v>8.5143529411764707</v>
      </c>
    </row>
    <row r="56" spans="1:4" x14ac:dyDescent="0.35">
      <c r="A56" s="1">
        <v>2030</v>
      </c>
      <c r="B56" s="1">
        <v>7</v>
      </c>
      <c r="C56" s="4">
        <f t="shared" si="0"/>
        <v>16.079796140255507</v>
      </c>
      <c r="D56" s="4">
        <f t="shared" si="1"/>
        <v>47.001317647058826</v>
      </c>
    </row>
    <row r="57" spans="1:4" x14ac:dyDescent="0.35">
      <c r="A57" s="1">
        <v>2030</v>
      </c>
      <c r="B57" s="1">
        <v>8</v>
      </c>
      <c r="C57" s="4">
        <f t="shared" si="0"/>
        <v>5.9795205218809455</v>
      </c>
      <c r="D57" s="4">
        <f t="shared" si="1"/>
        <v>52.559152941176471</v>
      </c>
    </row>
    <row r="58" spans="1:4" x14ac:dyDescent="0.35">
      <c r="A58" s="1">
        <v>2030</v>
      </c>
      <c r="B58" s="1">
        <v>9</v>
      </c>
      <c r="C58" s="4">
        <f t="shared" si="0"/>
        <v>58.546193530850772</v>
      </c>
      <c r="D58" s="4">
        <f t="shared" si="1"/>
        <v>15.022870588235294</v>
      </c>
    </row>
    <row r="59" spans="1:4" x14ac:dyDescent="0.35">
      <c r="A59" s="1">
        <v>2030</v>
      </c>
      <c r="B59" s="1">
        <v>10</v>
      </c>
      <c r="C59" s="4">
        <f t="shared" si="0"/>
        <v>196.97996140255503</v>
      </c>
      <c r="D59" s="4">
        <f t="shared" si="1"/>
        <v>0.40743529411764706</v>
      </c>
    </row>
    <row r="60" spans="1:4" x14ac:dyDescent="0.35">
      <c r="A60" s="1">
        <v>2030</v>
      </c>
      <c r="B60" s="1">
        <v>11</v>
      </c>
      <c r="C60" s="4">
        <f t="shared" si="0"/>
        <v>367.7306773579777</v>
      </c>
      <c r="D60" s="4">
        <f t="shared" si="1"/>
        <v>0</v>
      </c>
    </row>
    <row r="61" spans="1:4" x14ac:dyDescent="0.35">
      <c r="A61" s="1">
        <v>2030</v>
      </c>
      <c r="B61" s="1">
        <v>12</v>
      </c>
      <c r="C61" s="4">
        <f t="shared" si="0"/>
        <v>541.34330198423493</v>
      </c>
      <c r="D61" s="4">
        <f t="shared" si="1"/>
        <v>0</v>
      </c>
    </row>
    <row r="62" spans="1:4" x14ac:dyDescent="0.35">
      <c r="A62" s="1">
        <v>2031</v>
      </c>
      <c r="B62" s="1">
        <v>1</v>
      </c>
      <c r="C62" s="4">
        <f t="shared" si="0"/>
        <v>606.01589290568097</v>
      </c>
      <c r="D62" s="4">
        <f t="shared" si="1"/>
        <v>0</v>
      </c>
    </row>
    <row r="63" spans="1:4" x14ac:dyDescent="0.35">
      <c r="A63" s="1">
        <v>2031</v>
      </c>
      <c r="B63" s="1">
        <v>2</v>
      </c>
      <c r="C63" s="4">
        <f t="shared" si="0"/>
        <v>551.76964754915286</v>
      </c>
      <c r="D63" s="4">
        <f t="shared" si="1"/>
        <v>0</v>
      </c>
    </row>
    <row r="64" spans="1:4" x14ac:dyDescent="0.35">
      <c r="A64" s="1">
        <v>2031</v>
      </c>
      <c r="B64" s="1">
        <v>3</v>
      </c>
      <c r="C64" s="4">
        <f t="shared" si="0"/>
        <v>526.72839720938657</v>
      </c>
      <c r="D64" s="4">
        <f t="shared" si="1"/>
        <v>0</v>
      </c>
    </row>
    <row r="65" spans="1:4" x14ac:dyDescent="0.35">
      <c r="A65" s="1">
        <v>2031</v>
      </c>
      <c r="B65" s="1">
        <v>4</v>
      </c>
      <c r="C65" s="4">
        <f t="shared" si="0"/>
        <v>379.01833016218177</v>
      </c>
      <c r="D65" s="4">
        <f t="shared" si="1"/>
        <v>0</v>
      </c>
    </row>
    <row r="66" spans="1:4" x14ac:dyDescent="0.35">
      <c r="A66" s="1">
        <v>2031</v>
      </c>
      <c r="B66" s="1">
        <v>5</v>
      </c>
      <c r="C66" s="4">
        <f t="shared" si="0"/>
        <v>252.59724472229772</v>
      </c>
      <c r="D66" s="4">
        <f t="shared" si="1"/>
        <v>0.71733333333333338</v>
      </c>
    </row>
    <row r="67" spans="1:4" x14ac:dyDescent="0.35">
      <c r="A67" s="1">
        <v>2031</v>
      </c>
      <c r="B67" s="1">
        <v>6</v>
      </c>
      <c r="C67" s="4">
        <f t="shared" ref="C67:C130" si="2">(VLOOKUP(B67,$F$3:$G$14,2,0)+IF(AND(MONTH(DATE(A67,2,29))=2,B67=2),18.5,0))*(1-16*(A67-2026)*(1-(A67-2027)/60)/3679)</f>
        <v>106.07262027724926</v>
      </c>
      <c r="D67" s="4">
        <f t="shared" ref="D67:D130" si="3">(VLOOKUP(B67,$F$3:$H$14,3,0)*(1+(1.4/119)*(A67-2026)*(1-(A67-2027)/60)))</f>
        <v>8.597450980392157</v>
      </c>
    </row>
    <row r="68" spans="1:4" x14ac:dyDescent="0.35">
      <c r="A68" s="1">
        <v>2031</v>
      </c>
      <c r="B68" s="1">
        <v>7</v>
      </c>
      <c r="C68" s="4">
        <f t="shared" si="2"/>
        <v>16.018170698559391</v>
      </c>
      <c r="D68" s="4">
        <f t="shared" si="3"/>
        <v>47.46003921568628</v>
      </c>
    </row>
    <row r="69" spans="1:4" x14ac:dyDescent="0.35">
      <c r="A69" s="1">
        <v>2031</v>
      </c>
      <c r="B69" s="1">
        <v>8</v>
      </c>
      <c r="C69" s="4">
        <f t="shared" si="2"/>
        <v>5.9566041496783546</v>
      </c>
      <c r="D69" s="4">
        <f t="shared" si="3"/>
        <v>53.072117647058825</v>
      </c>
    </row>
    <row r="70" spans="1:4" x14ac:dyDescent="0.35">
      <c r="A70" s="1">
        <v>2031</v>
      </c>
      <c r="B70" s="1">
        <v>9</v>
      </c>
      <c r="C70" s="4">
        <f t="shared" si="2"/>
        <v>58.32181661683429</v>
      </c>
      <c r="D70" s="4">
        <f t="shared" si="3"/>
        <v>15.169490196078433</v>
      </c>
    </row>
    <row r="71" spans="1:4" x14ac:dyDescent="0.35">
      <c r="A71" s="1">
        <v>2031</v>
      </c>
      <c r="B71" s="1">
        <v>10</v>
      </c>
      <c r="C71" s="4">
        <f t="shared" si="2"/>
        <v>196.22504031892726</v>
      </c>
      <c r="D71" s="4">
        <f t="shared" si="3"/>
        <v>0.41141176470588237</v>
      </c>
    </row>
    <row r="72" spans="1:4" x14ac:dyDescent="0.35">
      <c r="A72" s="1">
        <v>2031</v>
      </c>
      <c r="B72" s="1">
        <v>11</v>
      </c>
      <c r="C72" s="4">
        <f t="shared" si="2"/>
        <v>366.32135815892002</v>
      </c>
      <c r="D72" s="4">
        <f t="shared" si="3"/>
        <v>0</v>
      </c>
    </row>
    <row r="73" spans="1:4" x14ac:dyDescent="0.35">
      <c r="A73" s="1">
        <v>2031</v>
      </c>
      <c r="B73" s="1">
        <v>12</v>
      </c>
      <c r="C73" s="4">
        <f t="shared" si="2"/>
        <v>539.2686164718674</v>
      </c>
      <c r="D73" s="4">
        <f t="shared" si="3"/>
        <v>0</v>
      </c>
    </row>
    <row r="74" spans="1:4" x14ac:dyDescent="0.35">
      <c r="A74" s="1">
        <v>2032</v>
      </c>
      <c r="B74" s="1">
        <v>1</v>
      </c>
      <c r="C74" s="4">
        <f t="shared" si="2"/>
        <v>603.77408806740971</v>
      </c>
      <c r="D74" s="4">
        <f t="shared" si="3"/>
        <v>0</v>
      </c>
    </row>
    <row r="75" spans="1:4" x14ac:dyDescent="0.35">
      <c r="A75" s="1">
        <v>2032</v>
      </c>
      <c r="B75" s="1">
        <v>2</v>
      </c>
      <c r="C75" s="4">
        <f t="shared" si="2"/>
        <v>567.78600163087799</v>
      </c>
      <c r="D75" s="4">
        <f t="shared" si="3"/>
        <v>0</v>
      </c>
    </row>
    <row r="76" spans="1:4" x14ac:dyDescent="0.35">
      <c r="A76" s="1">
        <v>2032</v>
      </c>
      <c r="B76" s="1">
        <v>3</v>
      </c>
      <c r="C76" s="4">
        <f t="shared" si="2"/>
        <v>524.77989671106275</v>
      </c>
      <c r="D76" s="4">
        <f t="shared" si="3"/>
        <v>0</v>
      </c>
    </row>
    <row r="77" spans="1:4" x14ac:dyDescent="0.35">
      <c r="A77" s="1">
        <v>2032</v>
      </c>
      <c r="B77" s="1">
        <v>4</v>
      </c>
      <c r="C77" s="4">
        <f t="shared" si="2"/>
        <v>377.61624626257134</v>
      </c>
      <c r="D77" s="4">
        <f t="shared" si="3"/>
        <v>0</v>
      </c>
    </row>
    <row r="78" spans="1:4" x14ac:dyDescent="0.35">
      <c r="A78" s="1">
        <v>2032</v>
      </c>
      <c r="B78" s="1">
        <v>5</v>
      </c>
      <c r="C78" s="4">
        <f t="shared" si="2"/>
        <v>251.66282413699372</v>
      </c>
      <c r="D78" s="4">
        <f t="shared" si="3"/>
        <v>0.72400000000000009</v>
      </c>
    </row>
    <row r="79" spans="1:4" x14ac:dyDescent="0.35">
      <c r="A79" s="1">
        <v>2032</v>
      </c>
      <c r="B79" s="1">
        <v>6</v>
      </c>
      <c r="C79" s="4">
        <f t="shared" si="2"/>
        <v>105.68023104104375</v>
      </c>
      <c r="D79" s="4">
        <f t="shared" si="3"/>
        <v>8.6773529411764709</v>
      </c>
    </row>
    <row r="80" spans="1:4" x14ac:dyDescent="0.35">
      <c r="A80" s="1">
        <v>2032</v>
      </c>
      <c r="B80" s="1">
        <v>7</v>
      </c>
      <c r="C80" s="4">
        <f t="shared" si="2"/>
        <v>15.958915466159283</v>
      </c>
      <c r="D80" s="4">
        <f t="shared" si="3"/>
        <v>47.901117647058825</v>
      </c>
    </row>
    <row r="81" spans="1:4" x14ac:dyDescent="0.35">
      <c r="A81" s="1">
        <v>2032</v>
      </c>
      <c r="B81" s="1">
        <v>8</v>
      </c>
      <c r="C81" s="4">
        <f t="shared" si="2"/>
        <v>5.9345691764066322</v>
      </c>
      <c r="D81" s="4">
        <f t="shared" si="3"/>
        <v>53.565352941176471</v>
      </c>
    </row>
    <row r="82" spans="1:4" x14ac:dyDescent="0.35">
      <c r="A82" s="1">
        <v>2032</v>
      </c>
      <c r="B82" s="1">
        <v>9</v>
      </c>
      <c r="C82" s="4">
        <f t="shared" si="2"/>
        <v>58.106069584126118</v>
      </c>
      <c r="D82" s="4">
        <f t="shared" si="3"/>
        <v>15.310470588235296</v>
      </c>
    </row>
    <row r="83" spans="1:4" x14ac:dyDescent="0.35">
      <c r="A83" s="1">
        <v>2032</v>
      </c>
      <c r="B83" s="1">
        <v>10</v>
      </c>
      <c r="C83" s="4">
        <f t="shared" si="2"/>
        <v>195.49915466159283</v>
      </c>
      <c r="D83" s="4">
        <f t="shared" si="3"/>
        <v>0.41523529411764709</v>
      </c>
    </row>
    <row r="84" spans="1:4" x14ac:dyDescent="0.35">
      <c r="A84" s="1">
        <v>2032</v>
      </c>
      <c r="B84" s="1">
        <v>11</v>
      </c>
      <c r="C84" s="4">
        <f t="shared" si="2"/>
        <v>364.96624354444145</v>
      </c>
      <c r="D84" s="4">
        <f t="shared" si="3"/>
        <v>0</v>
      </c>
    </row>
    <row r="85" spans="1:4" x14ac:dyDescent="0.35">
      <c r="A85" s="1">
        <v>2032</v>
      </c>
      <c r="B85" s="1">
        <v>12</v>
      </c>
      <c r="C85" s="4">
        <f t="shared" si="2"/>
        <v>537.27372655612942</v>
      </c>
      <c r="D85" s="4">
        <f t="shared" si="3"/>
        <v>0</v>
      </c>
    </row>
    <row r="86" spans="1:4" x14ac:dyDescent="0.35">
      <c r="A86" s="1">
        <v>2033</v>
      </c>
      <c r="B86" s="1">
        <v>1</v>
      </c>
      <c r="C86" s="4">
        <f t="shared" si="2"/>
        <v>601.6219554226692</v>
      </c>
      <c r="D86" s="4">
        <f t="shared" si="3"/>
        <v>0</v>
      </c>
    </row>
    <row r="87" spans="1:4" x14ac:dyDescent="0.35">
      <c r="A87" s="1">
        <v>2033</v>
      </c>
      <c r="B87" s="1">
        <v>2</v>
      </c>
      <c r="C87" s="4">
        <f t="shared" si="2"/>
        <v>547.76902419135638</v>
      </c>
      <c r="D87" s="4">
        <f t="shared" si="3"/>
        <v>0</v>
      </c>
    </row>
    <row r="88" spans="1:4" x14ac:dyDescent="0.35">
      <c r="A88" s="1">
        <v>2033</v>
      </c>
      <c r="B88" s="1">
        <v>3</v>
      </c>
      <c r="C88" s="4">
        <f t="shared" si="2"/>
        <v>522.90933623267188</v>
      </c>
      <c r="D88" s="4">
        <f t="shared" si="3"/>
        <v>0</v>
      </c>
    </row>
    <row r="89" spans="1:4" x14ac:dyDescent="0.35">
      <c r="A89" s="1">
        <v>2033</v>
      </c>
      <c r="B89" s="1">
        <v>4</v>
      </c>
      <c r="C89" s="4">
        <f t="shared" si="2"/>
        <v>376.27024571894538</v>
      </c>
      <c r="D89" s="4">
        <f t="shared" si="3"/>
        <v>0</v>
      </c>
    </row>
    <row r="90" spans="1:4" x14ac:dyDescent="0.35">
      <c r="A90" s="1">
        <v>2033</v>
      </c>
      <c r="B90" s="1">
        <v>5</v>
      </c>
      <c r="C90" s="4">
        <f t="shared" si="2"/>
        <v>250.76578037510191</v>
      </c>
      <c r="D90" s="4">
        <f t="shared" si="3"/>
        <v>0.73040000000000016</v>
      </c>
    </row>
    <row r="91" spans="1:4" x14ac:dyDescent="0.35">
      <c r="A91" s="1">
        <v>2033</v>
      </c>
      <c r="B91" s="1">
        <v>6</v>
      </c>
      <c r="C91" s="4">
        <f t="shared" si="2"/>
        <v>105.30353737428648</v>
      </c>
      <c r="D91" s="4">
        <f t="shared" si="3"/>
        <v>8.7540588235294123</v>
      </c>
    </row>
    <row r="92" spans="1:4" x14ac:dyDescent="0.35">
      <c r="A92" s="1">
        <v>2033</v>
      </c>
      <c r="B92" s="1">
        <v>7</v>
      </c>
      <c r="C92" s="4">
        <f t="shared" si="2"/>
        <v>15.902030443055178</v>
      </c>
      <c r="D92" s="4">
        <f t="shared" si="3"/>
        <v>48.324552941176478</v>
      </c>
    </row>
    <row r="93" spans="1:4" x14ac:dyDescent="0.35">
      <c r="A93" s="1">
        <v>2033</v>
      </c>
      <c r="B93" s="1">
        <v>8</v>
      </c>
      <c r="C93" s="4">
        <f t="shared" si="2"/>
        <v>5.9134156020657782</v>
      </c>
      <c r="D93" s="4">
        <f t="shared" si="3"/>
        <v>54.038858823529416</v>
      </c>
    </row>
    <row r="94" spans="1:4" x14ac:dyDescent="0.35">
      <c r="A94" s="1">
        <v>2033</v>
      </c>
      <c r="B94" s="1">
        <v>9</v>
      </c>
      <c r="C94" s="4">
        <f t="shared" si="2"/>
        <v>57.898952432726283</v>
      </c>
      <c r="D94" s="4">
        <f t="shared" si="3"/>
        <v>15.445811764705885</v>
      </c>
    </row>
    <row r="95" spans="1:4" x14ac:dyDescent="0.35">
      <c r="A95" s="1">
        <v>2033</v>
      </c>
      <c r="B95" s="1">
        <v>10</v>
      </c>
      <c r="C95" s="4">
        <f t="shared" si="2"/>
        <v>194.80230443055177</v>
      </c>
      <c r="D95" s="4">
        <f t="shared" si="3"/>
        <v>0.41890588235294124</v>
      </c>
    </row>
    <row r="96" spans="1:4" x14ac:dyDescent="0.35">
      <c r="A96" s="1">
        <v>2033</v>
      </c>
      <c r="B96" s="1">
        <v>11</v>
      </c>
      <c r="C96" s="4">
        <f t="shared" si="2"/>
        <v>363.665333514542</v>
      </c>
      <c r="D96" s="4">
        <f t="shared" si="3"/>
        <v>0</v>
      </c>
    </row>
    <row r="97" spans="1:4" x14ac:dyDescent="0.35">
      <c r="A97" s="1">
        <v>2033</v>
      </c>
      <c r="B97" s="1">
        <v>12</v>
      </c>
      <c r="C97" s="4">
        <f t="shared" si="2"/>
        <v>535.35863223702097</v>
      </c>
      <c r="D97" s="4">
        <f t="shared" si="3"/>
        <v>0</v>
      </c>
    </row>
    <row r="98" spans="1:4" x14ac:dyDescent="0.35">
      <c r="A98" s="1">
        <v>2034</v>
      </c>
      <c r="B98" s="1">
        <v>1</v>
      </c>
      <c r="C98" s="4">
        <f t="shared" si="2"/>
        <v>599.55949497145969</v>
      </c>
      <c r="D98" s="4">
        <f t="shared" si="3"/>
        <v>0</v>
      </c>
    </row>
    <row r="99" spans="1:4" x14ac:dyDescent="0.35">
      <c r="A99" s="1">
        <v>2034</v>
      </c>
      <c r="B99" s="1">
        <v>2</v>
      </c>
      <c r="C99" s="4">
        <f t="shared" si="2"/>
        <v>545.89118057443147</v>
      </c>
      <c r="D99" s="4">
        <f t="shared" si="3"/>
        <v>0</v>
      </c>
    </row>
    <row r="100" spans="1:4" x14ac:dyDescent="0.35">
      <c r="A100" s="1">
        <v>2034</v>
      </c>
      <c r="B100" s="1">
        <v>3</v>
      </c>
      <c r="C100" s="4">
        <f t="shared" si="2"/>
        <v>521.11671577421396</v>
      </c>
      <c r="D100" s="4">
        <f t="shared" si="3"/>
        <v>0</v>
      </c>
    </row>
    <row r="101" spans="1:4" x14ac:dyDescent="0.35">
      <c r="A101" s="1">
        <v>2034</v>
      </c>
      <c r="B101" s="1">
        <v>4</v>
      </c>
      <c r="C101" s="4">
        <f t="shared" si="2"/>
        <v>374.98032853130383</v>
      </c>
      <c r="D101" s="4">
        <f t="shared" si="3"/>
        <v>0</v>
      </c>
    </row>
    <row r="102" spans="1:4" x14ac:dyDescent="0.35">
      <c r="A102" s="1">
        <v>2034</v>
      </c>
      <c r="B102" s="1">
        <v>5</v>
      </c>
      <c r="C102" s="4">
        <f t="shared" si="2"/>
        <v>249.90611343662226</v>
      </c>
      <c r="D102" s="4">
        <f t="shared" si="3"/>
        <v>0.73653333333333326</v>
      </c>
    </row>
    <row r="103" spans="1:4" x14ac:dyDescent="0.35">
      <c r="A103" s="1">
        <v>2034</v>
      </c>
      <c r="B103" s="1">
        <v>6</v>
      </c>
      <c r="C103" s="4">
        <f t="shared" si="2"/>
        <v>104.94253927697744</v>
      </c>
      <c r="D103" s="4">
        <f t="shared" si="3"/>
        <v>8.8275686274509795</v>
      </c>
    </row>
    <row r="104" spans="1:4" x14ac:dyDescent="0.35">
      <c r="A104" s="1">
        <v>2034</v>
      </c>
      <c r="B104" s="1">
        <v>7</v>
      </c>
      <c r="C104" s="4">
        <f t="shared" si="2"/>
        <v>15.847515629247081</v>
      </c>
      <c r="D104" s="4">
        <f t="shared" si="3"/>
        <v>48.730345098039216</v>
      </c>
    </row>
    <row r="105" spans="1:4" x14ac:dyDescent="0.35">
      <c r="A105" s="1">
        <v>2034</v>
      </c>
      <c r="B105" s="1">
        <v>8</v>
      </c>
      <c r="C105" s="4">
        <f t="shared" si="2"/>
        <v>5.8931434266557945</v>
      </c>
      <c r="D105" s="4">
        <f t="shared" si="3"/>
        <v>54.49263529411764</v>
      </c>
    </row>
    <row r="106" spans="1:4" x14ac:dyDescent="0.35">
      <c r="A106" s="1">
        <v>2034</v>
      </c>
      <c r="B106" s="1">
        <v>9</v>
      </c>
      <c r="C106" s="4">
        <f t="shared" si="2"/>
        <v>57.700465162634778</v>
      </c>
      <c r="D106" s="4">
        <f t="shared" si="3"/>
        <v>15.575513725490195</v>
      </c>
    </row>
    <row r="107" spans="1:4" x14ac:dyDescent="0.35">
      <c r="A107" s="1">
        <v>2034</v>
      </c>
      <c r="B107" s="1">
        <v>10</v>
      </c>
      <c r="C107" s="4">
        <f t="shared" si="2"/>
        <v>194.13448962580412</v>
      </c>
      <c r="D107" s="4">
        <f t="shared" si="3"/>
        <v>0.4224235294117647</v>
      </c>
    </row>
    <row r="108" spans="1:4" x14ac:dyDescent="0.35">
      <c r="A108" s="1">
        <v>2034</v>
      </c>
      <c r="B108" s="1">
        <v>11</v>
      </c>
      <c r="C108" s="4">
        <f t="shared" si="2"/>
        <v>362.41862806922177</v>
      </c>
      <c r="D108" s="4">
        <f t="shared" si="3"/>
        <v>0</v>
      </c>
    </row>
    <row r="109" spans="1:4" x14ac:dyDescent="0.35">
      <c r="A109" s="1">
        <v>2034</v>
      </c>
      <c r="B109" s="1">
        <v>12</v>
      </c>
      <c r="C109" s="4">
        <f t="shared" si="2"/>
        <v>533.52333351454206</v>
      </c>
      <c r="D109" s="4">
        <f t="shared" si="3"/>
        <v>0</v>
      </c>
    </row>
    <row r="110" spans="1:4" x14ac:dyDescent="0.35">
      <c r="A110" s="1">
        <v>2035</v>
      </c>
      <c r="B110" s="1">
        <v>1</v>
      </c>
      <c r="C110" s="4">
        <f t="shared" si="2"/>
        <v>597.58670671378093</v>
      </c>
      <c r="D110" s="4">
        <f t="shared" si="3"/>
        <v>0</v>
      </c>
    </row>
    <row r="111" spans="1:4" x14ac:dyDescent="0.35">
      <c r="A111" s="1">
        <v>2035</v>
      </c>
      <c r="B111" s="1">
        <v>2</v>
      </c>
      <c r="C111" s="4">
        <f t="shared" si="2"/>
        <v>544.0949823321555</v>
      </c>
      <c r="D111" s="4">
        <f t="shared" si="3"/>
        <v>0</v>
      </c>
    </row>
    <row r="112" spans="1:4" x14ac:dyDescent="0.35">
      <c r="A112" s="1">
        <v>2035</v>
      </c>
      <c r="B112" s="1">
        <v>3</v>
      </c>
      <c r="C112" s="4">
        <f t="shared" si="2"/>
        <v>519.40203533568899</v>
      </c>
      <c r="D112" s="4">
        <f t="shared" si="3"/>
        <v>0</v>
      </c>
    </row>
    <row r="113" spans="1:4" x14ac:dyDescent="0.35">
      <c r="A113" s="1">
        <v>2035</v>
      </c>
      <c r="B113" s="1">
        <v>4</v>
      </c>
      <c r="C113" s="4">
        <f t="shared" si="2"/>
        <v>373.74649469964663</v>
      </c>
      <c r="D113" s="4">
        <f t="shared" si="3"/>
        <v>0</v>
      </c>
    </row>
    <row r="114" spans="1:4" x14ac:dyDescent="0.35">
      <c r="A114" s="1">
        <v>2035</v>
      </c>
      <c r="B114" s="1">
        <v>5</v>
      </c>
      <c r="C114" s="4">
        <f t="shared" si="2"/>
        <v>249.08382332155475</v>
      </c>
      <c r="D114" s="4">
        <f t="shared" si="3"/>
        <v>0.74240000000000006</v>
      </c>
    </row>
    <row r="115" spans="1:4" x14ac:dyDescent="0.35">
      <c r="A115" s="1">
        <v>2035</v>
      </c>
      <c r="B115" s="1">
        <v>6</v>
      </c>
      <c r="C115" s="4">
        <f t="shared" si="2"/>
        <v>104.5972367491166</v>
      </c>
      <c r="D115" s="4">
        <f t="shared" si="3"/>
        <v>8.8978823529411777</v>
      </c>
    </row>
    <row r="116" spans="1:4" x14ac:dyDescent="0.35">
      <c r="A116" s="1">
        <v>2035</v>
      </c>
      <c r="B116" s="1">
        <v>7</v>
      </c>
      <c r="C116" s="4">
        <f t="shared" si="2"/>
        <v>15.795371024734983</v>
      </c>
      <c r="D116" s="4">
        <f t="shared" si="3"/>
        <v>49.11849411764706</v>
      </c>
    </row>
    <row r="117" spans="1:4" x14ac:dyDescent="0.35">
      <c r="A117" s="1">
        <v>2035</v>
      </c>
      <c r="B117" s="1">
        <v>8</v>
      </c>
      <c r="C117" s="4">
        <f t="shared" si="2"/>
        <v>5.8737526501766784</v>
      </c>
      <c r="D117" s="4">
        <f t="shared" si="3"/>
        <v>54.926682352941178</v>
      </c>
    </row>
    <row r="118" spans="1:4" x14ac:dyDescent="0.35">
      <c r="A118" s="1">
        <v>2035</v>
      </c>
      <c r="B118" s="1">
        <v>9</v>
      </c>
      <c r="C118" s="4">
        <f t="shared" si="2"/>
        <v>57.510607773851589</v>
      </c>
      <c r="D118" s="4">
        <f t="shared" si="3"/>
        <v>15.699576470588237</v>
      </c>
    </row>
    <row r="119" spans="1:4" x14ac:dyDescent="0.35">
      <c r="A119" s="1">
        <v>2035</v>
      </c>
      <c r="B119" s="1">
        <v>10</v>
      </c>
      <c r="C119" s="4">
        <f t="shared" si="2"/>
        <v>193.49571024734982</v>
      </c>
      <c r="D119" s="4">
        <f t="shared" si="3"/>
        <v>0.42578823529411769</v>
      </c>
    </row>
    <row r="120" spans="1:4" x14ac:dyDescent="0.35">
      <c r="A120" s="1">
        <v>2035</v>
      </c>
      <c r="B120" s="1">
        <v>11</v>
      </c>
      <c r="C120" s="4">
        <f t="shared" si="2"/>
        <v>361.22612720848059</v>
      </c>
      <c r="D120" s="4">
        <f t="shared" si="3"/>
        <v>0</v>
      </c>
    </row>
    <row r="121" spans="1:4" x14ac:dyDescent="0.35">
      <c r="A121" s="1">
        <v>2035</v>
      </c>
      <c r="B121" s="1">
        <v>12</v>
      </c>
      <c r="C121" s="4">
        <f t="shared" si="2"/>
        <v>531.76783038869269</v>
      </c>
      <c r="D121" s="4">
        <f t="shared" si="3"/>
        <v>0</v>
      </c>
    </row>
    <row r="122" spans="1:4" x14ac:dyDescent="0.35">
      <c r="A122" s="1">
        <v>2036</v>
      </c>
      <c r="B122" s="1">
        <v>1</v>
      </c>
      <c r="C122" s="4">
        <f t="shared" si="2"/>
        <v>595.70359064963304</v>
      </c>
      <c r="D122" s="4">
        <f t="shared" si="3"/>
        <v>0</v>
      </c>
    </row>
    <row r="123" spans="1:4" x14ac:dyDescent="0.35">
      <c r="A123" s="1">
        <v>2036</v>
      </c>
      <c r="B123" s="1">
        <v>2</v>
      </c>
      <c r="C123" s="4">
        <f t="shared" si="2"/>
        <v>560.19654797499322</v>
      </c>
      <c r="D123" s="4">
        <f t="shared" si="3"/>
        <v>0</v>
      </c>
    </row>
    <row r="124" spans="1:4" x14ac:dyDescent="0.35">
      <c r="A124" s="1">
        <v>2036</v>
      </c>
      <c r="B124" s="1">
        <v>3</v>
      </c>
      <c r="C124" s="4">
        <f t="shared" si="2"/>
        <v>517.76529491709698</v>
      </c>
      <c r="D124" s="4">
        <f t="shared" si="3"/>
        <v>0</v>
      </c>
    </row>
    <row r="125" spans="1:4" x14ac:dyDescent="0.35">
      <c r="A125" s="1">
        <v>2036</v>
      </c>
      <c r="B125" s="1">
        <v>4</v>
      </c>
      <c r="C125" s="4">
        <f t="shared" si="2"/>
        <v>372.56874422397391</v>
      </c>
      <c r="D125" s="4">
        <f t="shared" si="3"/>
        <v>0</v>
      </c>
    </row>
    <row r="126" spans="1:4" x14ac:dyDescent="0.35">
      <c r="A126" s="1">
        <v>2036</v>
      </c>
      <c r="B126" s="1">
        <v>5</v>
      </c>
      <c r="C126" s="4">
        <f t="shared" si="2"/>
        <v>248.29891002989942</v>
      </c>
      <c r="D126" s="4">
        <f t="shared" si="3"/>
        <v>0.74800000000000011</v>
      </c>
    </row>
    <row r="127" spans="1:4" x14ac:dyDescent="0.35">
      <c r="A127" s="1">
        <v>2036</v>
      </c>
      <c r="B127" s="1">
        <v>6</v>
      </c>
      <c r="C127" s="4">
        <f t="shared" si="2"/>
        <v>104.26762979070399</v>
      </c>
      <c r="D127" s="4">
        <f t="shared" si="3"/>
        <v>8.9650000000000016</v>
      </c>
    </row>
    <row r="128" spans="1:4" x14ac:dyDescent="0.35">
      <c r="A128" s="1">
        <v>2036</v>
      </c>
      <c r="B128" s="1">
        <v>7</v>
      </c>
      <c r="C128" s="4">
        <f t="shared" si="2"/>
        <v>15.745596629518893</v>
      </c>
      <c r="D128" s="4">
        <f t="shared" si="3"/>
        <v>49.489000000000004</v>
      </c>
    </row>
    <row r="129" spans="1:4" x14ac:dyDescent="0.35">
      <c r="A129" s="1">
        <v>2036</v>
      </c>
      <c r="B129" s="1">
        <v>8</v>
      </c>
      <c r="C129" s="4">
        <f t="shared" si="2"/>
        <v>5.8552432726284316</v>
      </c>
      <c r="D129" s="4">
        <f t="shared" si="3"/>
        <v>55.341000000000008</v>
      </c>
    </row>
    <row r="130" spans="1:4" x14ac:dyDescent="0.35">
      <c r="A130" s="1">
        <v>2036</v>
      </c>
      <c r="B130" s="1">
        <v>9</v>
      </c>
      <c r="C130" s="4">
        <f t="shared" si="2"/>
        <v>57.329380266376731</v>
      </c>
      <c r="D130" s="4">
        <f t="shared" si="3"/>
        <v>15.818000000000001</v>
      </c>
    </row>
    <row r="131" spans="1:4" x14ac:dyDescent="0.35">
      <c r="A131" s="1">
        <v>2036</v>
      </c>
      <c r="B131" s="1">
        <v>10</v>
      </c>
      <c r="C131" s="4">
        <f>(VLOOKUP(B131,$F$3:$G$14,2,0)+IF(AND(MONTH(DATE(A131,2,29))=2,B131=2),18.5,0))*(1-16*(A131-2026)*(1-(A131-2027)/60)/3679)</f>
        <v>192.88596629518889</v>
      </c>
      <c r="D131" s="4">
        <f>(VLOOKUP(B131,$F$3:$H$14,3,0)*(1+(1.4/119)*(A131-2026)*(1-(A131-2027)/60)))</f>
        <v>0.42900000000000005</v>
      </c>
    </row>
    <row r="132" spans="1:4" x14ac:dyDescent="0.35">
      <c r="A132" s="1">
        <v>2036</v>
      </c>
      <c r="B132" s="1">
        <v>11</v>
      </c>
      <c r="C132" s="4">
        <f>(VLOOKUP(B132,$F$3:$G$14,2,0)+IF(AND(MONTH(DATE(A132,2,29))=2,B132=2),18.5,0))*(1-16*(A132-2026)*(1-(A132-2027)/60)/3679)</f>
        <v>360.08783093231858</v>
      </c>
      <c r="D132" s="4">
        <f>(VLOOKUP(B132,$F$3:$H$14,3,0)*(1+(1.4/119)*(A132-2026)*(1-(A132-2027)/60)))</f>
        <v>0</v>
      </c>
    </row>
    <row r="133" spans="1:4" x14ac:dyDescent="0.35">
      <c r="A133" s="1">
        <v>2036</v>
      </c>
      <c r="B133" s="1">
        <v>12</v>
      </c>
      <c r="C133" s="4">
        <f>(VLOOKUP(B133,$F$3:$G$14,2,0)+IF(AND(MONTH(DATE(A133,2,29))=2,B133=2),18.5,0))*(1-16*(A133-2026)*(1-(A133-2027)/60)/3679)</f>
        <v>530.09212285947274</v>
      </c>
      <c r="D133" s="4">
        <f>(VLOOKUP(B133,$F$3:$H$14,3,0)*(1+(1.4/119)*(A133-2026)*(1-(A133-2027)/60)))</f>
        <v>0</v>
      </c>
    </row>
  </sheetData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8-11</vt:lpstr>
      <vt:lpstr>Figure 12-14</vt:lpstr>
      <vt:lpstr>damped NHDDNCDD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2026-07-06T22:19:06Z</dcterms:created>
  <dcterms:modified xsi:type="dcterms:W3CDTF">2026-07-06T22:19:45Z</dcterms:modified>
</cp:coreProperties>
</file>