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6ED33720-2EBB-47E4-848C-4B7246D20FA1}" xr6:coauthVersionLast="47" xr6:coauthVersionMax="47" xr10:uidLastSave="{00000000-0000-0000-0000-000000000000}"/>
  <bookViews>
    <workbookView xWindow="-120" yWindow="-120" windowWidth="29040" windowHeight="15720" tabRatio="794" activeTab="4" xr2:uid="{00000000-000D-0000-FFFF-FFFF00000000}"/>
  </bookViews>
  <sheets>
    <sheet name="Percent increase in summary" sheetId="54" r:id="rId1"/>
    <sheet name="Percent increase with LI Breakd" sheetId="57" r:id="rId2"/>
    <sheet name="Revenue Details" sheetId="29" r:id="rId3"/>
    <sheet name="2027 at 2026 Rates" sheetId="27" r:id="rId4"/>
    <sheet name="2027 at 2027 Rates" sheetId="55" r:id="rId5"/>
  </sheets>
  <definedNames>
    <definedName name="_Ref90464859" localSheetId="0">'Percent increase in summary'!$B$1</definedName>
    <definedName name="AA_calculation">#REF!</definedName>
    <definedName name="Actual_Fuel_Cost_bfr_Interest">#REF!</definedName>
    <definedName name="BA_calculations">#REF!</definedName>
    <definedName name="BACalc2">#REF!</definedName>
    <definedName name="FAMvsDSM">#REF!</definedName>
    <definedName name="PR_17" localSheetId="3">'2027 at 2026 Rates'!#REF!</definedName>
    <definedName name="PR_17" localSheetId="4">'2027 at 2027 Rates'!#REF!</definedName>
    <definedName name="PR_17" localSheetId="2">'Revenue Details'!#REF!</definedName>
    <definedName name="PR_18" localSheetId="0">#REF!</definedName>
    <definedName name="PR_18">#REF!</definedName>
    <definedName name="PR_19" localSheetId="0">#REF!</definedName>
    <definedName name="PR_19">#REF!</definedName>
    <definedName name="print" localSheetId="0">#REF!</definedName>
    <definedName name="print">#REF!</definedName>
    <definedName name="_xlnm.Print_Area" localSheetId="3">'2027 at 2026 Rates'!$A$1:$AL$176</definedName>
    <definedName name="_xlnm.Print_Area" localSheetId="4">'2027 at 2027 Rates'!$A$1:$AL$181</definedName>
    <definedName name="_xlnm.Print_Area" localSheetId="1">'Percent increase with LI Breakd'!$A$1:$H$22</definedName>
    <definedName name="_xlnm.Print_Area" localSheetId="2">'Revenue Details'!$A$2:$A$172</definedName>
    <definedName name="RSF" localSheetId="0">#REF!</definedName>
    <definedName name="RSF">#REF!</definedName>
    <definedName name="solver_adj" localSheetId="3" hidden="1">'2027 at 2026 Rates'!$M$126</definedName>
    <definedName name="solver_adj" localSheetId="4" hidden="1">'2027 at 2027 Rates'!$M$126</definedName>
    <definedName name="solver_adj" localSheetId="2" hidden="1">'Revenue Details'!#REF!</definedName>
    <definedName name="solver_cvg" localSheetId="3" hidden="1">0.0001</definedName>
    <definedName name="solver_cvg" localSheetId="4" hidden="1">0.0001</definedName>
    <definedName name="solver_cvg" localSheetId="2" hidden="1">0.0001</definedName>
    <definedName name="solver_drv" localSheetId="3" hidden="1">1</definedName>
    <definedName name="solver_drv" localSheetId="4" hidden="1">1</definedName>
    <definedName name="solver_drv" localSheetId="2" hidden="1">1</definedName>
    <definedName name="solver_eng" localSheetId="3" hidden="1">1</definedName>
    <definedName name="solver_eng" localSheetId="4" hidden="1">1</definedName>
    <definedName name="solver_eng" localSheetId="2" hidden="1">1</definedName>
    <definedName name="solver_est" localSheetId="3" hidden="1">1</definedName>
    <definedName name="solver_est" localSheetId="4" hidden="1">1</definedName>
    <definedName name="solver_est" localSheetId="2" hidden="1">1</definedName>
    <definedName name="solver_itr" localSheetId="3" hidden="1">2147483647</definedName>
    <definedName name="solver_itr" localSheetId="4" hidden="1">2147483647</definedName>
    <definedName name="solver_itr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2" hidden="1">2147483647</definedName>
    <definedName name="solver_mni" localSheetId="3" hidden="1">30</definedName>
    <definedName name="solver_mni" localSheetId="4" hidden="1">30</definedName>
    <definedName name="solver_mni" localSheetId="2" hidden="1">30</definedName>
    <definedName name="solver_mrt" localSheetId="3" hidden="1">0.075</definedName>
    <definedName name="solver_mrt" localSheetId="4" hidden="1">0.075</definedName>
    <definedName name="solver_mrt" localSheetId="2" hidden="1">0.075</definedName>
    <definedName name="solver_msl" localSheetId="3" hidden="1">2</definedName>
    <definedName name="solver_msl" localSheetId="4" hidden="1">2</definedName>
    <definedName name="solver_msl" localSheetId="2" hidden="1">2</definedName>
    <definedName name="solver_neg" localSheetId="3" hidden="1">1</definedName>
    <definedName name="solver_neg" localSheetId="4" hidden="1">1</definedName>
    <definedName name="solver_neg" localSheetId="2" hidden="1">1</definedName>
    <definedName name="solver_nod" localSheetId="3" hidden="1">2147483647</definedName>
    <definedName name="solver_nod" localSheetId="4" hidden="1">2147483647</definedName>
    <definedName name="solver_nod" localSheetId="2" hidden="1">2147483647</definedName>
    <definedName name="solver_num" localSheetId="3" hidden="1">0</definedName>
    <definedName name="solver_num" localSheetId="4" hidden="1">0</definedName>
    <definedName name="solver_num" localSheetId="2" hidden="1">0</definedName>
    <definedName name="solver_nwt" localSheetId="3" hidden="1">1</definedName>
    <definedName name="solver_nwt" localSheetId="4" hidden="1">1</definedName>
    <definedName name="solver_nwt" localSheetId="2" hidden="1">1</definedName>
    <definedName name="solver_opt" localSheetId="3" hidden="1">'2027 at 2026 Rates'!#REF!</definedName>
    <definedName name="solver_opt" localSheetId="4" hidden="1">'2027 at 2027 Rates'!#REF!</definedName>
    <definedName name="solver_opt" localSheetId="2" hidden="1">'Revenue Details'!#REF!</definedName>
    <definedName name="solver_pre" localSheetId="3" hidden="1">0.000001</definedName>
    <definedName name="solver_pre" localSheetId="4" hidden="1">0.000001</definedName>
    <definedName name="solver_pre" localSheetId="2" hidden="1">0.000001</definedName>
    <definedName name="solver_rbv" localSheetId="3" hidden="1">1</definedName>
    <definedName name="solver_rbv" localSheetId="4" hidden="1">1</definedName>
    <definedName name="solver_rbv" localSheetId="2" hidden="1">1</definedName>
    <definedName name="solver_rlx" localSheetId="3" hidden="1">2</definedName>
    <definedName name="solver_rlx" localSheetId="4" hidden="1">2</definedName>
    <definedName name="solver_rlx" localSheetId="2" hidden="1">2</definedName>
    <definedName name="solver_rsd" localSheetId="3" hidden="1">0</definedName>
    <definedName name="solver_rsd" localSheetId="4" hidden="1">0</definedName>
    <definedName name="solver_rsd" localSheetId="2" hidden="1">0</definedName>
    <definedName name="solver_scl" localSheetId="3" hidden="1">1</definedName>
    <definedName name="solver_scl" localSheetId="4" hidden="1">1</definedName>
    <definedName name="solver_scl" localSheetId="2" hidden="1">1</definedName>
    <definedName name="solver_sho" localSheetId="3" hidden="1">2</definedName>
    <definedName name="solver_sho" localSheetId="4" hidden="1">2</definedName>
    <definedName name="solver_sho" localSheetId="2" hidden="1">2</definedName>
    <definedName name="solver_ssz" localSheetId="3" hidden="1">100</definedName>
    <definedName name="solver_ssz" localSheetId="4" hidden="1">100</definedName>
    <definedName name="solver_ssz" localSheetId="2" hidden="1">100</definedName>
    <definedName name="solver_tim" localSheetId="3" hidden="1">2147483647</definedName>
    <definedName name="solver_tim" localSheetId="4" hidden="1">2147483647</definedName>
    <definedName name="solver_tim" localSheetId="2" hidden="1">2147483647</definedName>
    <definedName name="solver_tol" localSheetId="3" hidden="1">0.01</definedName>
    <definedName name="solver_tol" localSheetId="4" hidden="1">0.01</definedName>
    <definedName name="solver_tol" localSheetId="2" hidden="1">0.01</definedName>
    <definedName name="solver_typ" localSheetId="3" hidden="1">3</definedName>
    <definedName name="solver_typ" localSheetId="4" hidden="1">3</definedName>
    <definedName name="solver_typ" localSheetId="2" hidden="1">3</definedName>
    <definedName name="solver_val" localSheetId="3" hidden="1">0</definedName>
    <definedName name="solver_val" localSheetId="4" hidden="1">0</definedName>
    <definedName name="solver_val" localSheetId="2" hidden="1">0</definedName>
    <definedName name="solver_ver" localSheetId="3" hidden="1">3</definedName>
    <definedName name="solver_ver" localSheetId="4" hidden="1">3</definedName>
    <definedName name="solver_ver" localSheetId="2" hidden="1">3</definedName>
    <definedName name="summar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23" i="29" l="1"/>
  <c r="B79" i="55"/>
  <c r="B154" i="55"/>
  <c r="M74" i="27" l="1"/>
  <c r="Z75" i="55" l="1"/>
  <c r="Y75" i="55"/>
  <c r="AD74" i="55"/>
  <c r="AC74" i="55"/>
  <c r="AB74" i="55"/>
  <c r="AA70" i="55"/>
  <c r="AA65" i="55"/>
  <c r="AA60" i="55"/>
  <c r="AA75" i="55" l="1"/>
  <c r="Z75" i="27"/>
  <c r="Y75" i="27"/>
  <c r="AD74" i="27"/>
  <c r="AC74" i="27"/>
  <c r="AB74" i="27"/>
  <c r="AA70" i="27"/>
  <c r="AA65" i="27"/>
  <c r="AA60" i="27"/>
  <c r="AA75" i="27" l="1"/>
  <c r="H147" i="55" l="1"/>
  <c r="H148" i="55"/>
  <c r="M74" i="55"/>
  <c r="M142" i="55"/>
  <c r="M147" i="55" s="1"/>
  <c r="M167" i="55"/>
  <c r="T87" i="55"/>
  <c r="T172" i="55"/>
  <c r="M167" i="27"/>
  <c r="M142" i="27"/>
  <c r="M147" i="27" s="1"/>
  <c r="M87" i="55" l="1"/>
  <c r="M172" i="55" s="1"/>
  <c r="AA11" i="27" l="1"/>
  <c r="AC167" i="55" l="1"/>
  <c r="AB167" i="55"/>
  <c r="AA163" i="55"/>
  <c r="Z158" i="55"/>
  <c r="Z168" i="55" s="1"/>
  <c r="Y158" i="55"/>
  <c r="Y168" i="55" s="1"/>
  <c r="AA168" i="55" s="1"/>
  <c r="AA157" i="55"/>
  <c r="AA156" i="55"/>
  <c r="AD154" i="55"/>
  <c r="AC142" i="55"/>
  <c r="AC147" i="55" s="1"/>
  <c r="AB142" i="55"/>
  <c r="Z136" i="55"/>
  <c r="Y136" i="55"/>
  <c r="AA135" i="55"/>
  <c r="AA134" i="55"/>
  <c r="AD132" i="55"/>
  <c r="Z128" i="55"/>
  <c r="Y128" i="55"/>
  <c r="AA127" i="55"/>
  <c r="AA126" i="55"/>
  <c r="Z117" i="55"/>
  <c r="Y117" i="55"/>
  <c r="AA116" i="55"/>
  <c r="AA115" i="55"/>
  <c r="AD113" i="55"/>
  <c r="Z109" i="55"/>
  <c r="Y109" i="55"/>
  <c r="AA108" i="55"/>
  <c r="AA107" i="55"/>
  <c r="AA100" i="55"/>
  <c r="AD99" i="55"/>
  <c r="AA95" i="55"/>
  <c r="AD94" i="55"/>
  <c r="Z83" i="55"/>
  <c r="Y83" i="55"/>
  <c r="AA82" i="55"/>
  <c r="AA81" i="55"/>
  <c r="Z54" i="55"/>
  <c r="Y54" i="55"/>
  <c r="AD53" i="55"/>
  <c r="AC53" i="55"/>
  <c r="AB53" i="55"/>
  <c r="AA49" i="55"/>
  <c r="AA44" i="55"/>
  <c r="AA39" i="55"/>
  <c r="AA26" i="55"/>
  <c r="AD25" i="55"/>
  <c r="AA21" i="55"/>
  <c r="AD20" i="55"/>
  <c r="AA16" i="55"/>
  <c r="AD15" i="55"/>
  <c r="AA11" i="55"/>
  <c r="AD10" i="55"/>
  <c r="V87" i="55"/>
  <c r="V172" i="55" s="1"/>
  <c r="AA100" i="27"/>
  <c r="AD99" i="27"/>
  <c r="Z54" i="27"/>
  <c r="Y54" i="27"/>
  <c r="AA128" i="55" l="1"/>
  <c r="AA109" i="55"/>
  <c r="AA83" i="55"/>
  <c r="AA136" i="55"/>
  <c r="AD167" i="55"/>
  <c r="AA158" i="55"/>
  <c r="Y88" i="55"/>
  <c r="AA54" i="55"/>
  <c r="Y143" i="55"/>
  <c r="Y148" i="55" s="1"/>
  <c r="Z143" i="55"/>
  <c r="Z148" i="55" s="1"/>
  <c r="AD30" i="55"/>
  <c r="AA117" i="55"/>
  <c r="AD142" i="55"/>
  <c r="AB147" i="55"/>
  <c r="AA31" i="55"/>
  <c r="Z88" i="55"/>
  <c r="Z173" i="55" l="1"/>
  <c r="AA88" i="55"/>
  <c r="Y173" i="55"/>
  <c r="AA143" i="55"/>
  <c r="AA148" i="55" s="1"/>
  <c r="AD147" i="55"/>
  <c r="AA173" i="55" l="1"/>
  <c r="X170" i="29" l="1"/>
  <c r="W170" i="29"/>
  <c r="X165" i="29"/>
  <c r="W165" i="29"/>
  <c r="U161" i="29"/>
  <c r="T161" i="29"/>
  <c r="X160" i="29"/>
  <c r="W160" i="29"/>
  <c r="Y160" i="29" s="1"/>
  <c r="V156" i="29"/>
  <c r="V166" i="29" s="1"/>
  <c r="U155" i="29"/>
  <c r="T155" i="29"/>
  <c r="U154" i="29"/>
  <c r="U156" i="29" s="1"/>
  <c r="T154" i="29"/>
  <c r="X152" i="29"/>
  <c r="W152" i="29"/>
  <c r="Y152" i="29" s="1"/>
  <c r="X145" i="29"/>
  <c r="W145" i="29"/>
  <c r="X140" i="29"/>
  <c r="W140" i="29"/>
  <c r="V134" i="29"/>
  <c r="U133" i="29"/>
  <c r="T133" i="29"/>
  <c r="U132" i="29"/>
  <c r="T132" i="29"/>
  <c r="X130" i="29"/>
  <c r="W130" i="29"/>
  <c r="U126" i="29"/>
  <c r="T126" i="29"/>
  <c r="U125" i="29"/>
  <c r="T125" i="29"/>
  <c r="U124" i="29"/>
  <c r="T124" i="29"/>
  <c r="X122" i="29"/>
  <c r="W122" i="29"/>
  <c r="U114" i="29"/>
  <c r="T114" i="29"/>
  <c r="U113" i="29"/>
  <c r="T113" i="29"/>
  <c r="X111" i="29"/>
  <c r="W111" i="29"/>
  <c r="Y111" i="29" s="1"/>
  <c r="U106" i="29"/>
  <c r="T106" i="29"/>
  <c r="U105" i="29"/>
  <c r="T105" i="29"/>
  <c r="X103" i="29"/>
  <c r="W103" i="29"/>
  <c r="V98" i="29"/>
  <c r="U98" i="29"/>
  <c r="T98" i="29"/>
  <c r="Y97" i="29"/>
  <c r="X97" i="29"/>
  <c r="W97" i="29"/>
  <c r="U93" i="29"/>
  <c r="T93" i="29"/>
  <c r="X92" i="29"/>
  <c r="W92" i="29"/>
  <c r="U80" i="29"/>
  <c r="T80" i="29"/>
  <c r="X77" i="29"/>
  <c r="W77" i="29"/>
  <c r="Y77" i="29" s="1"/>
  <c r="X72" i="29"/>
  <c r="W72" i="29"/>
  <c r="U68" i="29"/>
  <c r="T68" i="29"/>
  <c r="X67" i="29"/>
  <c r="W67" i="29"/>
  <c r="U63" i="29"/>
  <c r="T63" i="29"/>
  <c r="X62" i="29"/>
  <c r="W62" i="29"/>
  <c r="U58" i="29"/>
  <c r="T58" i="29"/>
  <c r="X57" i="29"/>
  <c r="W57" i="29"/>
  <c r="X51" i="29"/>
  <c r="W51" i="29"/>
  <c r="U47" i="29"/>
  <c r="T47" i="29"/>
  <c r="X46" i="29"/>
  <c r="W46" i="29"/>
  <c r="U42" i="29"/>
  <c r="T42" i="29"/>
  <c r="X41" i="29"/>
  <c r="W41" i="29"/>
  <c r="X36" i="29"/>
  <c r="W36" i="29"/>
  <c r="X28" i="29"/>
  <c r="W28" i="29"/>
  <c r="U24" i="29"/>
  <c r="T24" i="29"/>
  <c r="X23" i="29"/>
  <c r="W23" i="29"/>
  <c r="U19" i="29"/>
  <c r="T19" i="29"/>
  <c r="X18" i="29"/>
  <c r="W18" i="29"/>
  <c r="U14" i="29"/>
  <c r="T14" i="29"/>
  <c r="X13" i="29"/>
  <c r="W13" i="29"/>
  <c r="U9" i="29"/>
  <c r="T9" i="29"/>
  <c r="X8" i="29"/>
  <c r="W8" i="29"/>
  <c r="Y36" i="29" l="1"/>
  <c r="Y8" i="29"/>
  <c r="Y13" i="29"/>
  <c r="U107" i="29"/>
  <c r="V24" i="29"/>
  <c r="Y41" i="29"/>
  <c r="Y92" i="29"/>
  <c r="Y51" i="29"/>
  <c r="T107" i="29"/>
  <c r="T156" i="29"/>
  <c r="V47" i="29"/>
  <c r="V80" i="29"/>
  <c r="V105" i="29"/>
  <c r="V68" i="29"/>
  <c r="Y57" i="29"/>
  <c r="V42" i="29"/>
  <c r="V19" i="29"/>
  <c r="Y103" i="29"/>
  <c r="Y67" i="29"/>
  <c r="Y23" i="29"/>
  <c r="V58" i="29"/>
  <c r="Y170" i="29"/>
  <c r="V63" i="29"/>
  <c r="V9" i="29"/>
  <c r="Y28" i="29"/>
  <c r="V14" i="29"/>
  <c r="Y46" i="29"/>
  <c r="T134" i="29"/>
  <c r="U134" i="29"/>
  <c r="Y72" i="29"/>
  <c r="W85" i="29"/>
  <c r="V106" i="29"/>
  <c r="Y18" i="29"/>
  <c r="X85" i="29"/>
  <c r="Y140" i="29"/>
  <c r="Y122" i="29"/>
  <c r="Y165" i="29"/>
  <c r="Y62" i="29"/>
  <c r="Y130" i="29"/>
  <c r="Y145" i="29"/>
  <c r="Y85" i="29" l="1"/>
  <c r="V107" i="29"/>
  <c r="V141" i="29" l="1"/>
  <c r="V146" i="29" l="1"/>
  <c r="L73" i="29" l="1"/>
  <c r="U73" i="29" s="1"/>
  <c r="K73" i="29"/>
  <c r="M29" i="29"/>
  <c r="L29" i="29"/>
  <c r="U29" i="29" s="1"/>
  <c r="K29" i="29"/>
  <c r="T29" i="29" s="1"/>
  <c r="V29" i="29" l="1"/>
  <c r="M73" i="29"/>
  <c r="T73" i="29"/>
  <c r="V73" i="29" s="1"/>
  <c r="D79" i="29"/>
  <c r="C79" i="29"/>
  <c r="D37" i="29"/>
  <c r="C37" i="29"/>
  <c r="E156" i="29"/>
  <c r="E166" i="29" s="1"/>
  <c r="D156" i="29"/>
  <c r="C156" i="29"/>
  <c r="E133" i="29"/>
  <c r="E132" i="29"/>
  <c r="E115" i="29"/>
  <c r="D115" i="29"/>
  <c r="U115" i="29" s="1"/>
  <c r="U141" i="29" s="1"/>
  <c r="U146" i="29" s="1"/>
  <c r="C115" i="29"/>
  <c r="T115" i="29" s="1"/>
  <c r="T141" i="29" s="1"/>
  <c r="T146" i="29" s="1"/>
  <c r="E106" i="29"/>
  <c r="E105" i="29"/>
  <c r="E81" i="29"/>
  <c r="E73" i="29"/>
  <c r="E68" i="29"/>
  <c r="E63" i="29"/>
  <c r="E58" i="29"/>
  <c r="E52" i="29"/>
  <c r="E29" i="29"/>
  <c r="D81" i="29" l="1"/>
  <c r="C81" i="29"/>
  <c r="E134" i="29"/>
  <c r="E86" i="29"/>
  <c r="E107" i="29"/>
  <c r="E141" i="29" l="1"/>
  <c r="E146" i="29" s="1"/>
  <c r="E171" i="29" s="1"/>
  <c r="L79" i="29" l="1"/>
  <c r="K79" i="29"/>
  <c r="L37" i="29"/>
  <c r="U37" i="29" s="1"/>
  <c r="K37" i="29"/>
  <c r="T37" i="29" s="1"/>
  <c r="M156" i="29"/>
  <c r="M166" i="29" s="1"/>
  <c r="L156" i="29"/>
  <c r="K156" i="29"/>
  <c r="M133" i="29"/>
  <c r="M132" i="29"/>
  <c r="M134" i="29" s="1"/>
  <c r="M115" i="29"/>
  <c r="M106" i="29"/>
  <c r="M105" i="29"/>
  <c r="M81" i="29"/>
  <c r="M68" i="29"/>
  <c r="M63" i="29"/>
  <c r="M58" i="29"/>
  <c r="S167" i="55"/>
  <c r="J148" i="55"/>
  <c r="J147" i="55"/>
  <c r="S142" i="55"/>
  <c r="S69" i="55"/>
  <c r="S64" i="55"/>
  <c r="S59" i="55"/>
  <c r="V37" i="29" l="1"/>
  <c r="S74" i="55"/>
  <c r="S87" i="55" s="1"/>
  <c r="J149" i="55"/>
  <c r="L81" i="29"/>
  <c r="U79" i="29"/>
  <c r="U81" i="29" s="1"/>
  <c r="K81" i="29"/>
  <c r="T79" i="29"/>
  <c r="L52" i="29"/>
  <c r="U52" i="29" s="1"/>
  <c r="K52" i="29"/>
  <c r="M107" i="29"/>
  <c r="M141" i="29" s="1"/>
  <c r="M146" i="29" s="1"/>
  <c r="S147" i="55"/>
  <c r="M52" i="29" l="1"/>
  <c r="M86" i="29" s="1"/>
  <c r="M171" i="29" s="1"/>
  <c r="T52" i="29"/>
  <c r="V52" i="29" s="1"/>
  <c r="V79" i="29"/>
  <c r="V81" i="29" s="1"/>
  <c r="T81" i="29"/>
  <c r="U86" i="29"/>
  <c r="U171" i="29" s="1"/>
  <c r="S172" i="55"/>
  <c r="V86" i="29" l="1"/>
  <c r="V171" i="29" s="1"/>
  <c r="T86" i="29"/>
  <c r="T171" i="29" s="1"/>
  <c r="AA163" i="27" l="1"/>
  <c r="AD154" i="27"/>
  <c r="AA157" i="27"/>
  <c r="AA156" i="27"/>
  <c r="AD132" i="27"/>
  <c r="AA135" i="27"/>
  <c r="AA134" i="27"/>
  <c r="AA127" i="27"/>
  <c r="AA126" i="27"/>
  <c r="AA128" i="27" s="1"/>
  <c r="AD113" i="27"/>
  <c r="AA116" i="27"/>
  <c r="AA115" i="27"/>
  <c r="AA108" i="27"/>
  <c r="AA107" i="27"/>
  <c r="AD94" i="27"/>
  <c r="AA95" i="27"/>
  <c r="AA82" i="27"/>
  <c r="AA81" i="27"/>
  <c r="AA83" i="27" s="1"/>
  <c r="AA49" i="27"/>
  <c r="AA44" i="27"/>
  <c r="AA39" i="27"/>
  <c r="AD25" i="27"/>
  <c r="AD20" i="27"/>
  <c r="AD15" i="27"/>
  <c r="AA26" i="27"/>
  <c r="AA21" i="27"/>
  <c r="AA16" i="27"/>
  <c r="AD10" i="27"/>
  <c r="AA136" i="27" l="1"/>
  <c r="AA158" i="27"/>
  <c r="AA54" i="27"/>
  <c r="AA117" i="27"/>
  <c r="AD30" i="27"/>
  <c r="AA109" i="27"/>
  <c r="AD53" i="27"/>
  <c r="AA31" i="27"/>
  <c r="AA88" i="27" l="1"/>
  <c r="AD87" i="27"/>
  <c r="Z158" i="27" l="1"/>
  <c r="Z168" i="27" s="1"/>
  <c r="Z136" i="27"/>
  <c r="Z128" i="27"/>
  <c r="Z117" i="27"/>
  <c r="Z109" i="27"/>
  <c r="D107" i="29" s="1"/>
  <c r="Z83" i="27"/>
  <c r="AC167" i="27"/>
  <c r="AC142" i="27"/>
  <c r="AC147" i="27" s="1"/>
  <c r="AC53" i="27"/>
  <c r="Y158" i="27"/>
  <c r="Y168" i="27" s="1"/>
  <c r="Y136" i="27"/>
  <c r="Y128" i="27"/>
  <c r="Y117" i="27"/>
  <c r="Y109" i="27"/>
  <c r="C107" i="29" s="1"/>
  <c r="Y83" i="27"/>
  <c r="AA168" i="27" l="1"/>
  <c r="Z143" i="27"/>
  <c r="Z148" i="27" s="1"/>
  <c r="Y88" i="27"/>
  <c r="Z88" i="27"/>
  <c r="AC87" i="27"/>
  <c r="Y143" i="27"/>
  <c r="Z173" i="27" l="1"/>
  <c r="AC172" i="27"/>
  <c r="Y148" i="27"/>
  <c r="Y173" i="27" s="1"/>
  <c r="AA143" i="27"/>
  <c r="AA148" i="27" s="1"/>
  <c r="AA173" i="27" l="1"/>
  <c r="AB167" i="27"/>
  <c r="AD167" i="27" s="1"/>
  <c r="AB142" i="27"/>
  <c r="AB53" i="27"/>
  <c r="AB147" i="27" l="1"/>
  <c r="AD142" i="27"/>
  <c r="AB87" i="27"/>
  <c r="AD147" i="27" l="1"/>
  <c r="AB172" i="27"/>
  <c r="AD172" i="27" l="1"/>
  <c r="S167" i="27" l="1"/>
  <c r="J148" i="27"/>
  <c r="H148" i="27"/>
  <c r="J147" i="27"/>
  <c r="H147" i="27"/>
  <c r="S142" i="27"/>
  <c r="V87" i="27"/>
  <c r="T87" i="27"/>
  <c r="M87" i="27"/>
  <c r="M172" i="27" s="1"/>
  <c r="S69" i="27"/>
  <c r="S64" i="27"/>
  <c r="S59" i="27"/>
  <c r="S74" i="27" l="1"/>
  <c r="S87" i="27" s="1"/>
  <c r="V172" i="27"/>
  <c r="S147" i="27"/>
  <c r="T172" i="27"/>
  <c r="J149" i="27"/>
  <c r="S172" i="27" l="1"/>
  <c r="AC87" i="55" l="1"/>
  <c r="AC172" i="55" l="1"/>
  <c r="AB87" i="55" l="1"/>
  <c r="AB172" i="55" s="1"/>
  <c r="AD172" i="55" l="1"/>
  <c r="AD87" i="55"/>
  <c r="V176" i="29" l="1"/>
  <c r="T44" i="55" l="1"/>
  <c r="T21" i="55"/>
  <c r="T49" i="55"/>
  <c r="T16" i="55"/>
  <c r="T31" i="27"/>
  <c r="T32" i="27" s="1"/>
  <c r="T11" i="55"/>
  <c r="T26" i="55"/>
  <c r="T54" i="27"/>
  <c r="T39" i="55"/>
  <c r="T54" i="55" l="1"/>
  <c r="T55" i="27"/>
  <c r="T88" i="27"/>
  <c r="T31" i="55"/>
  <c r="T32" i="55" l="1"/>
  <c r="T88" i="55"/>
  <c r="T89" i="55" s="1"/>
  <c r="T55" i="55"/>
  <c r="T173" i="27"/>
  <c r="T174" i="27" s="1"/>
  <c r="T89" i="27"/>
  <c r="T173" i="55" l="1"/>
  <c r="T174" i="55" s="1"/>
  <c r="B163" i="27" l="1"/>
  <c r="D163" i="27" s="1"/>
  <c r="B162" i="55"/>
  <c r="K162" i="27"/>
  <c r="K162" i="55" l="1"/>
  <c r="B163" i="55"/>
  <c r="B164" i="27"/>
  <c r="K163" i="27"/>
  <c r="B164" i="55" l="1"/>
  <c r="K163" i="55"/>
  <c r="K164" i="27"/>
  <c r="K164" i="55" l="1"/>
  <c r="B107" i="55" l="1"/>
  <c r="K107" i="27"/>
  <c r="B167" i="55" l="1"/>
  <c r="K167" i="55" s="1"/>
  <c r="K154" i="55"/>
  <c r="K107" i="55"/>
  <c r="K79" i="27"/>
  <c r="B167" i="27"/>
  <c r="K167" i="27" s="1"/>
  <c r="K154" i="27"/>
  <c r="K79" i="55" l="1"/>
  <c r="B100" i="27" l="1"/>
  <c r="B99" i="55"/>
  <c r="K99" i="27"/>
  <c r="K99" i="55" l="1"/>
  <c r="B100" i="55"/>
  <c r="B11" i="27"/>
  <c r="K10" i="27"/>
  <c r="B10" i="55"/>
  <c r="B101" i="27"/>
  <c r="K100" i="27"/>
  <c r="B12" i="27" l="1"/>
  <c r="K11" i="27"/>
  <c r="K101" i="27"/>
  <c r="B101" i="55"/>
  <c r="K100" i="55"/>
  <c r="K10" i="55"/>
  <c r="B11" i="55"/>
  <c r="Z12" i="55" l="1"/>
  <c r="K11" i="55"/>
  <c r="B12" i="55"/>
  <c r="K101" i="55"/>
  <c r="K12" i="27"/>
  <c r="K12" i="55" l="1"/>
  <c r="R95" i="27" l="1"/>
  <c r="R95" i="55"/>
  <c r="D160" i="29"/>
  <c r="D162" i="29" s="1"/>
  <c r="Z164" i="27"/>
  <c r="D152" i="29"/>
  <c r="Z159" i="27"/>
  <c r="Z167" i="27"/>
  <c r="Z169" i="27" s="1"/>
  <c r="C77" i="29"/>
  <c r="AA79" i="27"/>
  <c r="AE79" i="27" s="1"/>
  <c r="Y84" i="27"/>
  <c r="AA99" i="27"/>
  <c r="AE99" i="27" s="1"/>
  <c r="Y101" i="27"/>
  <c r="C97" i="29"/>
  <c r="D100" i="55"/>
  <c r="L100" i="55" s="1"/>
  <c r="D100" i="27"/>
  <c r="L100" i="27" s="1"/>
  <c r="D11" i="55"/>
  <c r="D11" i="27"/>
  <c r="R100" i="55"/>
  <c r="R100" i="27"/>
  <c r="AA162" i="27"/>
  <c r="AE162" i="27" s="1"/>
  <c r="Y164" i="27"/>
  <c r="C160" i="29"/>
  <c r="D79" i="27"/>
  <c r="V11" i="27"/>
  <c r="V11" i="55"/>
  <c r="D77" i="29"/>
  <c r="D82" i="29" s="1"/>
  <c r="Z84" i="27"/>
  <c r="D97" i="29"/>
  <c r="D99" i="29" s="1"/>
  <c r="Z101" i="27"/>
  <c r="V39" i="27"/>
  <c r="V39" i="55"/>
  <c r="D162" i="27"/>
  <c r="AA154" i="27"/>
  <c r="AE154" i="27" s="1"/>
  <c r="Y159" i="27"/>
  <c r="C152" i="29"/>
  <c r="Y167" i="27"/>
  <c r="C8" i="29" l="1"/>
  <c r="AA10" i="27"/>
  <c r="AE10" i="27" s="1"/>
  <c r="Y12" i="27"/>
  <c r="C71" i="27"/>
  <c r="G105" i="29"/>
  <c r="D79" i="55"/>
  <c r="N9" i="29"/>
  <c r="AB12" i="55"/>
  <c r="AD11" i="55"/>
  <c r="AE11" i="55" s="1"/>
  <c r="C101" i="27"/>
  <c r="D99" i="27"/>
  <c r="N98" i="29"/>
  <c r="AB101" i="55"/>
  <c r="AJ101" i="55" s="1"/>
  <c r="AK101" i="55" s="1"/>
  <c r="AD100" i="55"/>
  <c r="AE100" i="55" s="1"/>
  <c r="P127" i="27"/>
  <c r="P134" i="27"/>
  <c r="P135" i="27" s="1"/>
  <c r="F50" i="27"/>
  <c r="O98" i="29"/>
  <c r="AC101" i="55"/>
  <c r="AM101" i="55" s="1"/>
  <c r="AN101" i="55" s="1"/>
  <c r="AA164" i="27"/>
  <c r="V40" i="55"/>
  <c r="R81" i="55"/>
  <c r="N82" i="55"/>
  <c r="R82" i="55" s="1"/>
  <c r="N65" i="55"/>
  <c r="R60" i="55"/>
  <c r="C17" i="27"/>
  <c r="D165" i="29"/>
  <c r="D167" i="29" s="1"/>
  <c r="D157" i="29"/>
  <c r="L79" i="27"/>
  <c r="C82" i="27"/>
  <c r="I17" i="27"/>
  <c r="C82" i="55"/>
  <c r="C22" i="27"/>
  <c r="E97" i="29"/>
  <c r="E99" i="29" s="1"/>
  <c r="C99" i="29"/>
  <c r="G98" i="29"/>
  <c r="G99" i="29" s="1"/>
  <c r="AC101" i="27"/>
  <c r="AA101" i="27"/>
  <c r="C96" i="27"/>
  <c r="V21" i="55"/>
  <c r="V22" i="55" s="1"/>
  <c r="V21" i="27"/>
  <c r="V22" i="27" s="1"/>
  <c r="F71" i="27"/>
  <c r="C61" i="27"/>
  <c r="F40" i="27"/>
  <c r="I71" i="27"/>
  <c r="F66" i="27"/>
  <c r="D154" i="27"/>
  <c r="C45" i="27"/>
  <c r="F61" i="27"/>
  <c r="F17" i="27"/>
  <c r="C113" i="27"/>
  <c r="V44" i="27"/>
  <c r="V45" i="27" s="1"/>
  <c r="V44" i="55"/>
  <c r="V45" i="55" s="1"/>
  <c r="C157" i="55"/>
  <c r="Y169" i="27"/>
  <c r="AA167" i="27"/>
  <c r="AE167" i="27" s="1"/>
  <c r="C66" i="27"/>
  <c r="C115" i="27"/>
  <c r="C108" i="27"/>
  <c r="D107" i="27"/>
  <c r="O9" i="29"/>
  <c r="AC12" i="55"/>
  <c r="V40" i="27"/>
  <c r="AC12" i="27"/>
  <c r="G9" i="29"/>
  <c r="N82" i="27"/>
  <c r="R82" i="27" s="1"/>
  <c r="R81" i="27"/>
  <c r="F27" i="27"/>
  <c r="O105" i="29"/>
  <c r="C27" i="27"/>
  <c r="L11" i="27"/>
  <c r="P134" i="55"/>
  <c r="P135" i="55" s="1"/>
  <c r="P127" i="55"/>
  <c r="O116" i="27"/>
  <c r="O134" i="27"/>
  <c r="O135" i="27" s="1"/>
  <c r="R156" i="27"/>
  <c r="N157" i="27"/>
  <c r="R157" i="27" s="1"/>
  <c r="C108" i="55"/>
  <c r="C115" i="55"/>
  <c r="D107" i="55"/>
  <c r="I45" i="27"/>
  <c r="F96" i="27"/>
  <c r="L11" i="55"/>
  <c r="C157" i="29"/>
  <c r="C165" i="29"/>
  <c r="C167" i="29" s="1"/>
  <c r="E152" i="29"/>
  <c r="Z12" i="27"/>
  <c r="D8" i="29"/>
  <c r="C50" i="27"/>
  <c r="V26" i="27"/>
  <c r="V27" i="27" s="1"/>
  <c r="V26" i="55"/>
  <c r="V27" i="55" s="1"/>
  <c r="V16" i="27"/>
  <c r="V17" i="27" s="1"/>
  <c r="V16" i="55"/>
  <c r="V17" i="55" s="1"/>
  <c r="O134" i="55"/>
  <c r="O135" i="55" s="1"/>
  <c r="O116" i="55"/>
  <c r="N157" i="55"/>
  <c r="R157" i="55" s="1"/>
  <c r="R156" i="55"/>
  <c r="C157" i="27"/>
  <c r="N65" i="27"/>
  <c r="R60" i="27"/>
  <c r="AA84" i="27"/>
  <c r="G161" i="29"/>
  <c r="G162" i="29" s="1"/>
  <c r="AC164" i="27"/>
  <c r="C82" i="29"/>
  <c r="E77" i="29"/>
  <c r="E82" i="29" s="1"/>
  <c r="AD107" i="55"/>
  <c r="AE107" i="55" s="1"/>
  <c r="N105" i="29"/>
  <c r="AB164" i="55"/>
  <c r="AJ164" i="55" s="1"/>
  <c r="AK164" i="55" s="1"/>
  <c r="AD163" i="55"/>
  <c r="AE163" i="55" s="1"/>
  <c r="N161" i="29"/>
  <c r="V12" i="55"/>
  <c r="I22" i="27"/>
  <c r="AD11" i="27"/>
  <c r="AE11" i="27" s="1"/>
  <c r="F9" i="29"/>
  <c r="AB12" i="27"/>
  <c r="C162" i="29"/>
  <c r="E160" i="29"/>
  <c r="E162" i="29" s="1"/>
  <c r="F22" i="27"/>
  <c r="AB101" i="27"/>
  <c r="AD100" i="27"/>
  <c r="AE100" i="27" s="1"/>
  <c r="F98" i="29"/>
  <c r="F45" i="27"/>
  <c r="V49" i="55"/>
  <c r="V50" i="55" s="1"/>
  <c r="V49" i="27"/>
  <c r="V50" i="27" s="1"/>
  <c r="D162" i="55"/>
  <c r="F161" i="29"/>
  <c r="AD163" i="27"/>
  <c r="AE163" i="27" s="1"/>
  <c r="AB164" i="27"/>
  <c r="V12" i="27"/>
  <c r="N115" i="55"/>
  <c r="N108" i="55"/>
  <c r="R108" i="55" s="1"/>
  <c r="R107" i="55"/>
  <c r="Q127" i="27"/>
  <c r="Q116" i="27"/>
  <c r="Q135" i="27"/>
  <c r="C12" i="27"/>
  <c r="D10" i="27"/>
  <c r="D12" i="27" s="1"/>
  <c r="F105" i="29"/>
  <c r="AD107" i="27"/>
  <c r="AE107" i="27" s="1"/>
  <c r="AC164" i="55"/>
  <c r="AM164" i="55" s="1"/>
  <c r="AN164" i="55" s="1"/>
  <c r="O161" i="29"/>
  <c r="AA159" i="27"/>
  <c r="I50" i="27"/>
  <c r="L162" i="27"/>
  <c r="W162" i="27" s="1"/>
  <c r="D154" i="55"/>
  <c r="N108" i="27"/>
  <c r="R108" i="27" s="1"/>
  <c r="N115" i="27"/>
  <c r="R107" i="27"/>
  <c r="Q127" i="55"/>
  <c r="Q135" i="55"/>
  <c r="Q116" i="55"/>
  <c r="V31" i="55" l="1"/>
  <c r="V32" i="55" s="1"/>
  <c r="C40" i="55"/>
  <c r="C61" i="55"/>
  <c r="L12" i="27"/>
  <c r="L99" i="27"/>
  <c r="W99" i="27" s="1"/>
  <c r="D101" i="27"/>
  <c r="L101" i="27" s="1"/>
  <c r="W9" i="29"/>
  <c r="P9" i="29"/>
  <c r="N10" i="29"/>
  <c r="AD164" i="55"/>
  <c r="V54" i="27"/>
  <c r="H105" i="29"/>
  <c r="V54" i="55"/>
  <c r="W11" i="55"/>
  <c r="L154" i="55"/>
  <c r="D167" i="55"/>
  <c r="R115" i="55"/>
  <c r="N116" i="55"/>
  <c r="F99" i="29"/>
  <c r="H98" i="29"/>
  <c r="H99" i="29" s="1"/>
  <c r="N162" i="29"/>
  <c r="P161" i="29"/>
  <c r="P162" i="29" s="1"/>
  <c r="W161" i="29"/>
  <c r="AD101" i="27"/>
  <c r="C101" i="55"/>
  <c r="D99" i="55"/>
  <c r="W105" i="29"/>
  <c r="P105" i="29"/>
  <c r="C132" i="27"/>
  <c r="O10" i="29"/>
  <c r="X9" i="29"/>
  <c r="D167" i="27"/>
  <c r="L154" i="27"/>
  <c r="W79" i="27"/>
  <c r="C159" i="27"/>
  <c r="C164" i="27"/>
  <c r="D10" i="29"/>
  <c r="R65" i="55"/>
  <c r="N70" i="55"/>
  <c r="R70" i="55" s="1"/>
  <c r="V31" i="27"/>
  <c r="AE164" i="27"/>
  <c r="AD164" i="27"/>
  <c r="B160" i="29"/>
  <c r="I160" i="29" s="1"/>
  <c r="AG162" i="27"/>
  <c r="F162" i="29"/>
  <c r="H161" i="29"/>
  <c r="H162" i="29" s="1"/>
  <c r="C12" i="55"/>
  <c r="D10" i="55"/>
  <c r="N70" i="27"/>
  <c r="R70" i="27" s="1"/>
  <c r="R65" i="27"/>
  <c r="L107" i="27"/>
  <c r="C134" i="55"/>
  <c r="C127" i="55"/>
  <c r="AD12" i="55"/>
  <c r="L10" i="27"/>
  <c r="H9" i="29"/>
  <c r="F10" i="29"/>
  <c r="C110" i="27"/>
  <c r="AA169" i="27"/>
  <c r="AA12" i="27"/>
  <c r="C116" i="27"/>
  <c r="C96" i="55"/>
  <c r="L79" i="55"/>
  <c r="O99" i="29"/>
  <c r="X98" i="29"/>
  <c r="X161" i="29"/>
  <c r="O162" i="29"/>
  <c r="AD12" i="27"/>
  <c r="L107" i="55"/>
  <c r="AD101" i="55"/>
  <c r="C10" i="29"/>
  <c r="E8" i="29"/>
  <c r="L162" i="55"/>
  <c r="W162" i="55" s="1"/>
  <c r="N116" i="27"/>
  <c r="R115" i="27"/>
  <c r="W11" i="27"/>
  <c r="C116" i="55"/>
  <c r="C159" i="55"/>
  <c r="C113" i="55"/>
  <c r="C134" i="27"/>
  <c r="C127" i="27"/>
  <c r="G10" i="29"/>
  <c r="I66" i="27"/>
  <c r="E157" i="29"/>
  <c r="E165" i="29"/>
  <c r="E167" i="29" s="1"/>
  <c r="C110" i="55"/>
  <c r="X105" i="29"/>
  <c r="N99" i="29"/>
  <c r="P98" i="29"/>
  <c r="W98" i="29"/>
  <c r="C129" i="27" l="1"/>
  <c r="AE101" i="27"/>
  <c r="F66" i="55"/>
  <c r="Y9" i="29"/>
  <c r="Y10" i="29" s="1"/>
  <c r="W10" i="29"/>
  <c r="E10" i="29"/>
  <c r="F30" i="55"/>
  <c r="F17" i="55"/>
  <c r="C129" i="55"/>
  <c r="C132" i="55"/>
  <c r="I71" i="55"/>
  <c r="N126" i="55"/>
  <c r="R116" i="55"/>
  <c r="W99" i="29"/>
  <c r="V88" i="55"/>
  <c r="V55" i="55"/>
  <c r="W79" i="55"/>
  <c r="X162" i="29"/>
  <c r="AE12" i="27"/>
  <c r="V32" i="27"/>
  <c r="L99" i="55"/>
  <c r="W99" i="55" s="1"/>
  <c r="D101" i="55"/>
  <c r="L101" i="55" s="1"/>
  <c r="C66" i="55"/>
  <c r="Y161" i="29"/>
  <c r="Y162" i="29" s="1"/>
  <c r="W162" i="29"/>
  <c r="C22" i="55"/>
  <c r="P99" i="29"/>
  <c r="Y98" i="29"/>
  <c r="Y99" i="29" s="1"/>
  <c r="C50" i="55"/>
  <c r="B77" i="29"/>
  <c r="I77" i="29" s="1"/>
  <c r="AG79" i="27"/>
  <c r="L167" i="55"/>
  <c r="W167" i="55" s="1"/>
  <c r="I17" i="55"/>
  <c r="I66" i="55"/>
  <c r="P10" i="29"/>
  <c r="I45" i="55"/>
  <c r="H10" i="29"/>
  <c r="I22" i="55"/>
  <c r="W154" i="55"/>
  <c r="C45" i="55"/>
  <c r="F27" i="55"/>
  <c r="C17" i="55"/>
  <c r="C135" i="55"/>
  <c r="F50" i="55"/>
  <c r="C135" i="27"/>
  <c r="W154" i="27"/>
  <c r="Y105" i="29"/>
  <c r="F45" i="55"/>
  <c r="B9" i="29"/>
  <c r="I9" i="29" s="1"/>
  <c r="AG11" i="27"/>
  <c r="F71" i="55"/>
  <c r="N126" i="27"/>
  <c r="R116" i="27"/>
  <c r="C71" i="55"/>
  <c r="I50" i="55"/>
  <c r="F61" i="55"/>
  <c r="F74" i="55"/>
  <c r="F22" i="55"/>
  <c r="L10" i="55"/>
  <c r="D12" i="55"/>
  <c r="L167" i="27"/>
  <c r="W167" i="27" s="1"/>
  <c r="AG167" i="27" s="1"/>
  <c r="C27" i="55"/>
  <c r="J9" i="29"/>
  <c r="Q9" i="29" s="1"/>
  <c r="F40" i="55"/>
  <c r="C118" i="55"/>
  <c r="J160" i="29"/>
  <c r="F96" i="55"/>
  <c r="W10" i="27"/>
  <c r="C118" i="27"/>
  <c r="V55" i="27"/>
  <c r="V88" i="27"/>
  <c r="V89" i="27" s="1"/>
  <c r="X99" i="29"/>
  <c r="X10" i="29"/>
  <c r="B97" i="29"/>
  <c r="I97" i="29" s="1"/>
  <c r="AG99" i="27"/>
  <c r="AG10" i="27" l="1"/>
  <c r="AG12" i="27" s="1"/>
  <c r="B8" i="29"/>
  <c r="I8" i="29" s="1"/>
  <c r="C137" i="27"/>
  <c r="V89" i="55"/>
  <c r="V173" i="55"/>
  <c r="V174" i="55" s="1"/>
  <c r="N134" i="55"/>
  <c r="R126" i="55"/>
  <c r="N127" i="55"/>
  <c r="R127" i="55" s="1"/>
  <c r="S160" i="29"/>
  <c r="J97" i="29"/>
  <c r="C137" i="55"/>
  <c r="S9" i="29"/>
  <c r="Z9" i="29" s="1"/>
  <c r="N127" i="27"/>
  <c r="R127" i="27" s="1"/>
  <c r="N134" i="27"/>
  <c r="R126" i="27"/>
  <c r="L12" i="55"/>
  <c r="B152" i="29"/>
  <c r="I152" i="29" s="1"/>
  <c r="AG154" i="27"/>
  <c r="V173" i="27"/>
  <c r="V174" i="27" s="1"/>
  <c r="W10" i="55"/>
  <c r="J152" i="29"/>
  <c r="W12" i="27"/>
  <c r="J77" i="29"/>
  <c r="S77" i="29" l="1"/>
  <c r="J8" i="29"/>
  <c r="W12" i="55"/>
  <c r="B165" i="29"/>
  <c r="I165" i="29" s="1"/>
  <c r="N135" i="55"/>
  <c r="R135" i="55" s="1"/>
  <c r="R134" i="55"/>
  <c r="J165" i="29"/>
  <c r="S152" i="29"/>
  <c r="B10" i="29"/>
  <c r="S97" i="29"/>
  <c r="N135" i="27"/>
  <c r="R135" i="27" s="1"/>
  <c r="R134" i="27"/>
  <c r="I10" i="29" l="1"/>
  <c r="S165" i="29"/>
  <c r="S8" i="29"/>
  <c r="J10" i="29"/>
  <c r="AB9" i="29" l="1"/>
  <c r="AC9" i="29"/>
  <c r="AF9" i="29"/>
  <c r="AF10" i="29" s="1"/>
  <c r="AE9" i="29"/>
  <c r="AA9" i="29"/>
  <c r="AA8" i="29"/>
  <c r="S10" i="29"/>
  <c r="AG9" i="29" l="1"/>
  <c r="AG10" i="29" s="1"/>
  <c r="AE10" i="29"/>
  <c r="AA10" i="29"/>
  <c r="AD9" i="29"/>
  <c r="AH9" i="29" l="1"/>
  <c r="D163" i="55"/>
  <c r="C164" i="55"/>
  <c r="E26" i="27" l="1"/>
  <c r="E25" i="55"/>
  <c r="G25" i="27"/>
  <c r="K25" i="27"/>
  <c r="B26" i="27"/>
  <c r="B25" i="55"/>
  <c r="D25" i="27"/>
  <c r="D164" i="55"/>
  <c r="L164" i="55" s="1"/>
  <c r="L163" i="55"/>
  <c r="W163" i="55" s="1"/>
  <c r="G26" i="27" l="1"/>
  <c r="G27" i="27" s="1"/>
  <c r="E27" i="27"/>
  <c r="G25" i="55"/>
  <c r="E26" i="55"/>
  <c r="D26" i="27"/>
  <c r="B27" i="27"/>
  <c r="K26" i="27"/>
  <c r="D25" i="55"/>
  <c r="B26" i="55"/>
  <c r="K25" i="55"/>
  <c r="L25" i="27"/>
  <c r="W25" i="27" s="1"/>
  <c r="J161" i="29"/>
  <c r="Q161" i="29" s="1"/>
  <c r="W164" i="55"/>
  <c r="L26" i="27" l="1"/>
  <c r="W26" i="27" s="1"/>
  <c r="D27" i="27"/>
  <c r="L27" i="27" s="1"/>
  <c r="G26" i="55"/>
  <c r="G27" i="55" s="1"/>
  <c r="E27" i="55"/>
  <c r="Y27" i="27"/>
  <c r="AA25" i="27"/>
  <c r="AE25" i="27" s="1"/>
  <c r="C23" i="29"/>
  <c r="Z27" i="27"/>
  <c r="D23" i="29"/>
  <c r="D25" i="29" s="1"/>
  <c r="K27" i="27"/>
  <c r="L25" i="55"/>
  <c r="W25" i="55" s="1"/>
  <c r="D26" i="55"/>
  <c r="D27" i="55" s="1"/>
  <c r="K26" i="55"/>
  <c r="B27" i="55"/>
  <c r="B23" i="29"/>
  <c r="J162" i="29"/>
  <c r="B24" i="29" l="1"/>
  <c r="W27" i="27"/>
  <c r="L27" i="55"/>
  <c r="AA27" i="27"/>
  <c r="E23" i="29"/>
  <c r="I23" i="29" s="1"/>
  <c r="C25" i="29"/>
  <c r="G24" i="29"/>
  <c r="G25" i="29" s="1"/>
  <c r="AC27" i="27"/>
  <c r="AD26" i="27"/>
  <c r="AE26" i="27" s="1"/>
  <c r="AB27" i="27"/>
  <c r="F24" i="29"/>
  <c r="J23" i="29"/>
  <c r="K27" i="55"/>
  <c r="D20" i="27"/>
  <c r="B20" i="55"/>
  <c r="B21" i="27"/>
  <c r="E39" i="27"/>
  <c r="E38" i="55"/>
  <c r="G38" i="27"/>
  <c r="K38" i="27"/>
  <c r="B39" i="27"/>
  <c r="B38" i="55"/>
  <c r="J64" i="27"/>
  <c r="H64" i="55"/>
  <c r="J64" i="55" s="1"/>
  <c r="H65" i="27"/>
  <c r="L26" i="55"/>
  <c r="W26" i="55" s="1"/>
  <c r="W27" i="55" s="1"/>
  <c r="S65" i="27"/>
  <c r="S66" i="27" s="1"/>
  <c r="M65" i="55"/>
  <c r="S65" i="55" s="1"/>
  <c r="S66" i="55" s="1"/>
  <c r="M60" i="55"/>
  <c r="S60" i="27"/>
  <c r="S95" i="27"/>
  <c r="S96" i="27" s="1"/>
  <c r="M95" i="55"/>
  <c r="M96" i="27"/>
  <c r="L163" i="27"/>
  <c r="W163" i="27" s="1"/>
  <c r="D164" i="27"/>
  <c r="L164" i="27" s="1"/>
  <c r="B25" i="29" l="1"/>
  <c r="E25" i="29"/>
  <c r="K20" i="27"/>
  <c r="AG25" i="27"/>
  <c r="AD27" i="27"/>
  <c r="H24" i="29"/>
  <c r="I24" i="29" s="1"/>
  <c r="F25" i="29"/>
  <c r="S23" i="29"/>
  <c r="O24" i="29"/>
  <c r="AC27" i="55"/>
  <c r="N24" i="29"/>
  <c r="AB27" i="55"/>
  <c r="AD26" i="55"/>
  <c r="AE26" i="55" s="1"/>
  <c r="D20" i="55"/>
  <c r="B21" i="55"/>
  <c r="D21" i="27"/>
  <c r="D22" i="27" s="1"/>
  <c r="B22" i="27"/>
  <c r="G20" i="27"/>
  <c r="E21" i="27"/>
  <c r="E20" i="55"/>
  <c r="J20" i="27"/>
  <c r="H20" i="55"/>
  <c r="H21" i="27"/>
  <c r="G39" i="27"/>
  <c r="G40" i="27" s="1"/>
  <c r="E40" i="27"/>
  <c r="G38" i="55"/>
  <c r="E39" i="55"/>
  <c r="D39" i="27"/>
  <c r="K39" i="27"/>
  <c r="B40" i="27"/>
  <c r="D38" i="55"/>
  <c r="K38" i="55"/>
  <c r="B39" i="55"/>
  <c r="J65" i="27"/>
  <c r="J66" i="27" s="1"/>
  <c r="H66" i="27"/>
  <c r="H65" i="55"/>
  <c r="B65" i="27"/>
  <c r="K64" i="27"/>
  <c r="B64" i="55"/>
  <c r="D64" i="27"/>
  <c r="G64" i="27"/>
  <c r="E64" i="55"/>
  <c r="E65" i="27"/>
  <c r="J24" i="29"/>
  <c r="E147" i="27"/>
  <c r="E94" i="55"/>
  <c r="E95" i="27"/>
  <c r="G94" i="27"/>
  <c r="B94" i="55"/>
  <c r="B95" i="27"/>
  <c r="K94" i="27"/>
  <c r="D94" i="27"/>
  <c r="G59" i="27"/>
  <c r="E60" i="27"/>
  <c r="E59" i="55"/>
  <c r="K59" i="27"/>
  <c r="B60" i="27"/>
  <c r="B59" i="55"/>
  <c r="D59" i="27"/>
  <c r="G43" i="27"/>
  <c r="E43" i="55"/>
  <c r="E44" i="27"/>
  <c r="S60" i="55"/>
  <c r="S61" i="27"/>
  <c r="S95" i="55"/>
  <c r="M96" i="55"/>
  <c r="B161" i="29"/>
  <c r="I161" i="29" s="1"/>
  <c r="W164" i="27"/>
  <c r="AG163" i="27"/>
  <c r="AG164" i="27" s="1"/>
  <c r="J25" i="29" l="1"/>
  <c r="K20" i="55"/>
  <c r="K21" i="27"/>
  <c r="L20" i="27"/>
  <c r="W20" i="27" s="1"/>
  <c r="B18" i="29" s="1"/>
  <c r="I25" i="29"/>
  <c r="AA23" i="29" s="1"/>
  <c r="H25" i="29"/>
  <c r="X24" i="29"/>
  <c r="O25" i="29"/>
  <c r="P24" i="29"/>
  <c r="Q24" i="29" s="1"/>
  <c r="W24" i="29"/>
  <c r="N25" i="29"/>
  <c r="AD27" i="55"/>
  <c r="D21" i="55"/>
  <c r="D22" i="55" s="1"/>
  <c r="B22" i="55"/>
  <c r="G21" i="27"/>
  <c r="E22" i="27"/>
  <c r="G20" i="55"/>
  <c r="E21" i="55"/>
  <c r="J20" i="55"/>
  <c r="H21" i="55"/>
  <c r="J21" i="27"/>
  <c r="J22" i="27" s="1"/>
  <c r="H22" i="27"/>
  <c r="L38" i="55"/>
  <c r="G39" i="55"/>
  <c r="G40" i="55" s="1"/>
  <c r="E40" i="55"/>
  <c r="Z40" i="27"/>
  <c r="D36" i="29"/>
  <c r="D38" i="29" s="1"/>
  <c r="AA38" i="27"/>
  <c r="AE38" i="27" s="1"/>
  <c r="Y40" i="27"/>
  <c r="C36" i="29"/>
  <c r="L39" i="27"/>
  <c r="K40" i="27"/>
  <c r="D39" i="55"/>
  <c r="D40" i="55" s="1"/>
  <c r="B40" i="55"/>
  <c r="K39" i="55"/>
  <c r="J65" i="55"/>
  <c r="H66" i="55"/>
  <c r="D65" i="27"/>
  <c r="D66" i="27" s="1"/>
  <c r="B66" i="27"/>
  <c r="K65" i="27"/>
  <c r="D64" i="55"/>
  <c r="B65" i="55"/>
  <c r="K64" i="55"/>
  <c r="L64" i="27"/>
  <c r="W64" i="27" s="1"/>
  <c r="G64" i="55"/>
  <c r="E65" i="55"/>
  <c r="G65" i="27"/>
  <c r="G66" i="27" s="1"/>
  <c r="E66" i="27"/>
  <c r="S24" i="29"/>
  <c r="G94" i="55"/>
  <c r="E147" i="55"/>
  <c r="E95" i="55"/>
  <c r="G95" i="27"/>
  <c r="E148" i="27"/>
  <c r="E96" i="27"/>
  <c r="E149" i="27" s="1"/>
  <c r="G147" i="27"/>
  <c r="D94" i="55"/>
  <c r="K94" i="55"/>
  <c r="B95" i="55"/>
  <c r="D95" i="27"/>
  <c r="D96" i="27" s="1"/>
  <c r="B96" i="27"/>
  <c r="K95" i="27"/>
  <c r="L94" i="27"/>
  <c r="W94" i="27" s="1"/>
  <c r="G60" i="27"/>
  <c r="G61" i="27" s="1"/>
  <c r="E61" i="27"/>
  <c r="G59" i="55"/>
  <c r="E60" i="55"/>
  <c r="D60" i="27"/>
  <c r="D61" i="27" s="1"/>
  <c r="B61" i="27"/>
  <c r="K60" i="27"/>
  <c r="D59" i="55"/>
  <c r="K59" i="55"/>
  <c r="B60" i="55"/>
  <c r="L59" i="27"/>
  <c r="J15" i="27"/>
  <c r="H30" i="27"/>
  <c r="H15" i="55"/>
  <c r="H16" i="27"/>
  <c r="G43" i="55"/>
  <c r="E44" i="55"/>
  <c r="G44" i="27"/>
  <c r="E45" i="27"/>
  <c r="H43" i="55"/>
  <c r="H44" i="27"/>
  <c r="J43" i="27"/>
  <c r="B44" i="27"/>
  <c r="K43" i="27"/>
  <c r="B43" i="55"/>
  <c r="D43" i="27"/>
  <c r="S61" i="55"/>
  <c r="S96" i="55"/>
  <c r="AG26" i="27"/>
  <c r="AG27" i="27" s="1"/>
  <c r="AE27" i="27"/>
  <c r="S161" i="29"/>
  <c r="Z161" i="29" s="1"/>
  <c r="B162" i="29"/>
  <c r="I162" i="29"/>
  <c r="S25" i="29" l="1"/>
  <c r="D18" i="29"/>
  <c r="D20" i="29" s="1"/>
  <c r="Z22" i="27"/>
  <c r="AA20" i="27"/>
  <c r="AE20" i="27" s="1"/>
  <c r="C18" i="29"/>
  <c r="Y22" i="27"/>
  <c r="G148" i="27"/>
  <c r="G149" i="27" s="1"/>
  <c r="G96" i="27"/>
  <c r="L96" i="27" s="1"/>
  <c r="K22" i="27"/>
  <c r="L20" i="55"/>
  <c r="W20" i="55" s="1"/>
  <c r="J18" i="29" s="1"/>
  <c r="K21" i="55"/>
  <c r="AB24" i="29"/>
  <c r="AC24" i="29"/>
  <c r="AF24" i="29"/>
  <c r="AF25" i="29" s="1"/>
  <c r="X25" i="29"/>
  <c r="AE24" i="29"/>
  <c r="Y24" i="29"/>
  <c r="Z24" i="29" s="1"/>
  <c r="W25" i="29"/>
  <c r="L21" i="27"/>
  <c r="W21" i="27" s="1"/>
  <c r="G22" i="27"/>
  <c r="L22" i="27" s="1"/>
  <c r="G21" i="55"/>
  <c r="E22" i="55"/>
  <c r="J21" i="55"/>
  <c r="J22" i="55" s="1"/>
  <c r="H22" i="55"/>
  <c r="W38" i="55"/>
  <c r="AA40" i="27"/>
  <c r="E36" i="29"/>
  <c r="E38" i="29" s="1"/>
  <c r="C38" i="29"/>
  <c r="W39" i="27"/>
  <c r="AD39" i="27"/>
  <c r="AE39" i="27" s="1"/>
  <c r="F37" i="29"/>
  <c r="AB40" i="27"/>
  <c r="AC40" i="27"/>
  <c r="G37" i="29"/>
  <c r="L40" i="55"/>
  <c r="L39" i="55"/>
  <c r="K40" i="55"/>
  <c r="J66" i="55"/>
  <c r="K66" i="27"/>
  <c r="Z66" i="27"/>
  <c r="D62" i="29"/>
  <c r="D64" i="29" s="1"/>
  <c r="C62" i="29"/>
  <c r="AA64" i="27"/>
  <c r="AE64" i="27" s="1"/>
  <c r="Y66" i="27"/>
  <c r="L64" i="55"/>
  <c r="W64" i="55" s="1"/>
  <c r="D65" i="55"/>
  <c r="D66" i="55" s="1"/>
  <c r="K65" i="55"/>
  <c r="B66" i="55"/>
  <c r="B62" i="29"/>
  <c r="G65" i="55"/>
  <c r="G66" i="55" s="1"/>
  <c r="E66" i="55"/>
  <c r="AA24" i="29"/>
  <c r="G147" i="55"/>
  <c r="G95" i="55"/>
  <c r="E148" i="55"/>
  <c r="E96" i="55"/>
  <c r="E149" i="55" s="1"/>
  <c r="L94" i="55"/>
  <c r="W94" i="55" s="1"/>
  <c r="D95" i="55"/>
  <c r="D96" i="55" s="1"/>
  <c r="K95" i="55"/>
  <c r="B96" i="55"/>
  <c r="L95" i="27"/>
  <c r="W95" i="27" s="1"/>
  <c r="W96" i="27" s="1"/>
  <c r="K96" i="27"/>
  <c r="C92" i="29"/>
  <c r="AA94" i="27"/>
  <c r="AE94" i="27" s="1"/>
  <c r="Y96" i="27"/>
  <c r="D92" i="29"/>
  <c r="Z96" i="27"/>
  <c r="B92" i="29"/>
  <c r="L61" i="27"/>
  <c r="L59" i="55"/>
  <c r="G60" i="55"/>
  <c r="G61" i="55" s="1"/>
  <c r="E61" i="55"/>
  <c r="D57" i="29"/>
  <c r="Z61" i="27"/>
  <c r="Y61" i="27"/>
  <c r="AA59" i="27"/>
  <c r="AE59" i="27" s="1"/>
  <c r="C57" i="29"/>
  <c r="L60" i="27"/>
  <c r="K61" i="27"/>
  <c r="D60" i="55"/>
  <c r="D61" i="55" s="1"/>
  <c r="B61" i="55"/>
  <c r="K60" i="55"/>
  <c r="W59" i="27"/>
  <c r="J30" i="27"/>
  <c r="J15" i="55"/>
  <c r="H16" i="55"/>
  <c r="H30" i="55"/>
  <c r="J16" i="27"/>
  <c r="H17" i="27"/>
  <c r="H32" i="27" s="1"/>
  <c r="H31" i="27"/>
  <c r="B16" i="27"/>
  <c r="K15" i="27"/>
  <c r="B15" i="55"/>
  <c r="B30" i="27"/>
  <c r="D15" i="27"/>
  <c r="G15" i="27"/>
  <c r="E16" i="27"/>
  <c r="E15" i="55"/>
  <c r="E30" i="27"/>
  <c r="G44" i="55"/>
  <c r="E45" i="55"/>
  <c r="G45" i="27"/>
  <c r="J43" i="55"/>
  <c r="H44" i="55"/>
  <c r="J44" i="27"/>
  <c r="J45" i="27" s="1"/>
  <c r="H45" i="27"/>
  <c r="D44" i="27"/>
  <c r="D45" i="27" s="1"/>
  <c r="B45" i="27"/>
  <c r="K44" i="27"/>
  <c r="D43" i="55"/>
  <c r="B44" i="55"/>
  <c r="K43" i="55"/>
  <c r="L43" i="27"/>
  <c r="W43" i="27" s="1"/>
  <c r="L65" i="27"/>
  <c r="W65" i="27" s="1"/>
  <c r="W66" i="27" s="1"/>
  <c r="L66" i="27"/>
  <c r="P25" i="29"/>
  <c r="AE161" i="29"/>
  <c r="AE160" i="29"/>
  <c r="AB161" i="29"/>
  <c r="AA160" i="29"/>
  <c r="AC161" i="29"/>
  <c r="S162" i="29"/>
  <c r="AF161" i="29"/>
  <c r="AF160" i="29"/>
  <c r="AA161" i="29"/>
  <c r="K22" i="55" l="1"/>
  <c r="AA22" i="27"/>
  <c r="AG20" i="27"/>
  <c r="E18" i="29"/>
  <c r="I18" i="29" s="1"/>
  <c r="C20" i="29"/>
  <c r="L45" i="27"/>
  <c r="F19" i="29"/>
  <c r="AB22" i="27"/>
  <c r="AD21" i="27"/>
  <c r="AE21" i="27" s="1"/>
  <c r="AC22" i="27"/>
  <c r="G19" i="29"/>
  <c r="G20" i="29" s="1"/>
  <c r="L66" i="55"/>
  <c r="J31" i="27"/>
  <c r="J17" i="27"/>
  <c r="J32" i="27" s="1"/>
  <c r="AG24" i="29"/>
  <c r="AE25" i="29"/>
  <c r="S18" i="29"/>
  <c r="W22" i="27"/>
  <c r="B19" i="29"/>
  <c r="G22" i="55"/>
  <c r="L22" i="55" s="1"/>
  <c r="L21" i="55"/>
  <c r="W21" i="55" s="1"/>
  <c r="J36" i="29"/>
  <c r="B37" i="29"/>
  <c r="AD40" i="27"/>
  <c r="H37" i="29"/>
  <c r="H38" i="29" s="1"/>
  <c r="F38" i="29"/>
  <c r="G38" i="29"/>
  <c r="W39" i="55"/>
  <c r="W40" i="55" s="1"/>
  <c r="AB40" i="55"/>
  <c r="AD39" i="55"/>
  <c r="AE39" i="55" s="1"/>
  <c r="N37" i="29"/>
  <c r="AC40" i="55"/>
  <c r="O37" i="29"/>
  <c r="F63" i="29"/>
  <c r="AD65" i="27"/>
  <c r="AE65" i="27" s="1"/>
  <c r="AB66" i="27"/>
  <c r="G63" i="29"/>
  <c r="G64" i="29" s="1"/>
  <c r="AC66" i="27"/>
  <c r="E62" i="29"/>
  <c r="I62" i="29" s="1"/>
  <c r="C64" i="29"/>
  <c r="AA66" i="27"/>
  <c r="J62" i="29"/>
  <c r="K66" i="55"/>
  <c r="AA25" i="29"/>
  <c r="J92" i="29"/>
  <c r="L95" i="55"/>
  <c r="W95" i="55" s="1"/>
  <c r="W96" i="55" s="1"/>
  <c r="K96" i="55"/>
  <c r="B93" i="29"/>
  <c r="F93" i="29"/>
  <c r="AD95" i="27"/>
  <c r="AE95" i="27" s="1"/>
  <c r="AB96" i="27"/>
  <c r="AC96" i="27"/>
  <c r="G93" i="29"/>
  <c r="C94" i="29"/>
  <c r="E92" i="29"/>
  <c r="I92" i="29" s="1"/>
  <c r="AA96" i="27"/>
  <c r="D94" i="29"/>
  <c r="L61" i="55"/>
  <c r="W59" i="55"/>
  <c r="D59" i="29"/>
  <c r="AA61" i="27"/>
  <c r="AG59" i="27"/>
  <c r="C59" i="29"/>
  <c r="E57" i="29"/>
  <c r="E59" i="29" s="1"/>
  <c r="W60" i="27"/>
  <c r="W61" i="27" s="1"/>
  <c r="AD60" i="27"/>
  <c r="AE60" i="27" s="1"/>
  <c r="AB61" i="27"/>
  <c r="F58" i="29"/>
  <c r="G58" i="29"/>
  <c r="AC61" i="27"/>
  <c r="L60" i="55"/>
  <c r="K61" i="55"/>
  <c r="B57" i="29"/>
  <c r="J30" i="55"/>
  <c r="J16" i="55"/>
  <c r="H31" i="55"/>
  <c r="H17" i="55"/>
  <c r="H32" i="55" s="1"/>
  <c r="D16" i="27"/>
  <c r="D17" i="27" s="1"/>
  <c r="B31" i="27"/>
  <c r="B17" i="27"/>
  <c r="B32" i="27" s="1"/>
  <c r="K16" i="27"/>
  <c r="K30" i="27"/>
  <c r="D15" i="55"/>
  <c r="B30" i="55"/>
  <c r="K15" i="55"/>
  <c r="B16" i="55"/>
  <c r="L15" i="27"/>
  <c r="D30" i="27"/>
  <c r="G30" i="27"/>
  <c r="G16" i="27"/>
  <c r="E17" i="27"/>
  <c r="E32" i="27" s="1"/>
  <c r="E31" i="27"/>
  <c r="G15" i="55"/>
  <c r="E16" i="55"/>
  <c r="E30" i="55"/>
  <c r="G45" i="55"/>
  <c r="J44" i="55"/>
  <c r="J45" i="55" s="1"/>
  <c r="H45" i="55"/>
  <c r="L44" i="27"/>
  <c r="K45" i="27"/>
  <c r="L43" i="55"/>
  <c r="D44" i="55"/>
  <c r="D45" i="55" s="1"/>
  <c r="K44" i="55"/>
  <c r="B45" i="55"/>
  <c r="B41" i="29"/>
  <c r="B63" i="29"/>
  <c r="L65" i="55"/>
  <c r="W65" i="55" s="1"/>
  <c r="W66" i="55" s="1"/>
  <c r="AD24" i="29"/>
  <c r="Y25" i="29"/>
  <c r="G148" i="55"/>
  <c r="G149" i="55" s="1"/>
  <c r="G96" i="55"/>
  <c r="L96" i="55" s="1"/>
  <c r="AE162" i="29"/>
  <c r="C13" i="54" s="1"/>
  <c r="AG161" i="29"/>
  <c r="AD161" i="29"/>
  <c r="AG160" i="29"/>
  <c r="AA162" i="29"/>
  <c r="AF162" i="29"/>
  <c r="D13" i="54" s="1"/>
  <c r="E19" i="57" l="1"/>
  <c r="F19" i="57"/>
  <c r="I57" i="29"/>
  <c r="I37" i="29"/>
  <c r="AH24" i="29"/>
  <c r="B94" i="29"/>
  <c r="B64" i="29"/>
  <c r="AH161" i="29"/>
  <c r="E20" i="29"/>
  <c r="E64" i="29"/>
  <c r="F20" i="29"/>
  <c r="H19" i="29"/>
  <c r="I19" i="29" s="1"/>
  <c r="AD22" i="27"/>
  <c r="AB22" i="55"/>
  <c r="AD21" i="55"/>
  <c r="N19" i="29"/>
  <c r="AC22" i="55"/>
  <c r="O19" i="29"/>
  <c r="AG25" i="29"/>
  <c r="B20" i="29"/>
  <c r="W22" i="55"/>
  <c r="J19" i="29"/>
  <c r="J37" i="29"/>
  <c r="AD40" i="55"/>
  <c r="W37" i="29"/>
  <c r="P37" i="29"/>
  <c r="P38" i="29" s="1"/>
  <c r="N38" i="29"/>
  <c r="X37" i="29"/>
  <c r="X38" i="29" s="1"/>
  <c r="O38" i="29"/>
  <c r="F64" i="29"/>
  <c r="H63" i="29"/>
  <c r="I63" i="29" s="1"/>
  <c r="AD66" i="27"/>
  <c r="AG64" i="27"/>
  <c r="S62" i="29"/>
  <c r="O63" i="29"/>
  <c r="AC66" i="55"/>
  <c r="AD65" i="55"/>
  <c r="AE65" i="55" s="1"/>
  <c r="AB66" i="55"/>
  <c r="N63" i="29"/>
  <c r="S92" i="29"/>
  <c r="J93" i="29"/>
  <c r="AD95" i="55"/>
  <c r="AE95" i="55" s="1"/>
  <c r="N93" i="29"/>
  <c r="AB96" i="55"/>
  <c r="AJ96" i="55" s="1"/>
  <c r="AK96" i="55" s="1"/>
  <c r="O93" i="29"/>
  <c r="AC96" i="55"/>
  <c r="AM96" i="55" s="1"/>
  <c r="AN96" i="55" s="1"/>
  <c r="H93" i="29"/>
  <c r="I93" i="29" s="1"/>
  <c r="F94" i="29"/>
  <c r="AD96" i="27"/>
  <c r="G94" i="29"/>
  <c r="E94" i="29"/>
  <c r="AG94" i="27"/>
  <c r="J57" i="29"/>
  <c r="B58" i="29"/>
  <c r="AD61" i="27"/>
  <c r="H58" i="29"/>
  <c r="H59" i="29" s="1"/>
  <c r="F59" i="29"/>
  <c r="G59" i="29"/>
  <c r="W60" i="55"/>
  <c r="W61" i="55" s="1"/>
  <c r="N58" i="29"/>
  <c r="AD60" i="55"/>
  <c r="AE60" i="55" s="1"/>
  <c r="AB61" i="55"/>
  <c r="O58" i="29"/>
  <c r="AC61" i="55"/>
  <c r="L16" i="27"/>
  <c r="D31" i="27"/>
  <c r="K31" i="27"/>
  <c r="K32" i="27" s="1"/>
  <c r="K17" i="27"/>
  <c r="Z30" i="27"/>
  <c r="Z32" i="27" s="1"/>
  <c r="Z17" i="27"/>
  <c r="D13" i="29"/>
  <c r="AA15" i="27"/>
  <c r="AE15" i="27" s="1"/>
  <c r="Y17" i="27"/>
  <c r="C13" i="29"/>
  <c r="Y30" i="27"/>
  <c r="Y32" i="27" s="1"/>
  <c r="D30" i="55"/>
  <c r="L15" i="55"/>
  <c r="K30" i="55"/>
  <c r="D16" i="55"/>
  <c r="D17" i="55" s="1"/>
  <c r="B31" i="55"/>
  <c r="K16" i="55"/>
  <c r="B17" i="55"/>
  <c r="B32" i="55" s="1"/>
  <c r="L30" i="27"/>
  <c r="W30" i="27" s="1"/>
  <c r="W15" i="27"/>
  <c r="D32" i="27"/>
  <c r="G30" i="55"/>
  <c r="G16" i="55"/>
  <c r="E31" i="55"/>
  <c r="E17" i="55"/>
  <c r="E32" i="55" s="1"/>
  <c r="W44" i="27"/>
  <c r="F42" i="29"/>
  <c r="AB45" i="27"/>
  <c r="AD44" i="27"/>
  <c r="AE44" i="27" s="1"/>
  <c r="AC45" i="27"/>
  <c r="G42" i="29"/>
  <c r="W43" i="55"/>
  <c r="L45" i="55"/>
  <c r="L44" i="55"/>
  <c r="K45" i="55"/>
  <c r="J63" i="29"/>
  <c r="AE40" i="27"/>
  <c r="AG39" i="27"/>
  <c r="J31" i="55"/>
  <c r="J17" i="55"/>
  <c r="J32" i="55" s="1"/>
  <c r="G31" i="27"/>
  <c r="G17" i="27"/>
  <c r="E13" i="54"/>
  <c r="AG162" i="29"/>
  <c r="AD22" i="55" l="1"/>
  <c r="AE21" i="55"/>
  <c r="J38" i="29"/>
  <c r="Q37" i="29"/>
  <c r="J94" i="29"/>
  <c r="B59" i="29"/>
  <c r="I58" i="29"/>
  <c r="I59" i="29" s="1"/>
  <c r="J64" i="29"/>
  <c r="AG65" i="27"/>
  <c r="AG66" i="27" s="1"/>
  <c r="AE66" i="27"/>
  <c r="AG21" i="27"/>
  <c r="AG22" i="27" s="1"/>
  <c r="AE22" i="27"/>
  <c r="H20" i="29"/>
  <c r="I20" i="29"/>
  <c r="W19" i="29"/>
  <c r="N20" i="29"/>
  <c r="P19" i="29"/>
  <c r="X19" i="29"/>
  <c r="O20" i="29"/>
  <c r="AG95" i="27"/>
  <c r="AG96" i="27" s="1"/>
  <c r="AE96" i="27"/>
  <c r="G31" i="55"/>
  <c r="G17" i="55"/>
  <c r="J20" i="29"/>
  <c r="S19" i="29"/>
  <c r="S37" i="29"/>
  <c r="W38" i="29"/>
  <c r="Y37" i="29"/>
  <c r="Y38" i="29" s="1"/>
  <c r="I64" i="29"/>
  <c r="AA62" i="29" s="1"/>
  <c r="H64" i="29"/>
  <c r="O64" i="29"/>
  <c r="X63" i="29"/>
  <c r="AD66" i="55"/>
  <c r="N64" i="29"/>
  <c r="W63" i="29"/>
  <c r="P63" i="29"/>
  <c r="Q63" i="29" s="1"/>
  <c r="S93" i="29"/>
  <c r="AD96" i="55"/>
  <c r="W93" i="29"/>
  <c r="P93" i="29"/>
  <c r="Q93" i="29" s="1"/>
  <c r="N94" i="29"/>
  <c r="O94" i="29"/>
  <c r="X93" i="29"/>
  <c r="I94" i="29"/>
  <c r="AA92" i="29" s="1"/>
  <c r="H94" i="29"/>
  <c r="S57" i="29"/>
  <c r="J58" i="29"/>
  <c r="N59" i="29"/>
  <c r="W58" i="29"/>
  <c r="P58" i="29"/>
  <c r="P59" i="29" s="1"/>
  <c r="AD61" i="55"/>
  <c r="X58" i="29"/>
  <c r="O59" i="29"/>
  <c r="W16" i="27"/>
  <c r="W17" i="27" s="1"/>
  <c r="L31" i="27"/>
  <c r="W31" i="27" s="1"/>
  <c r="W32" i="27" s="1"/>
  <c r="AC31" i="27"/>
  <c r="AC17" i="27"/>
  <c r="G14" i="29"/>
  <c r="AB31" i="27"/>
  <c r="AB17" i="27"/>
  <c r="F14" i="29"/>
  <c r="AD16" i="27"/>
  <c r="AE16" i="27" s="1"/>
  <c r="D28" i="29"/>
  <c r="D30" i="29" s="1"/>
  <c r="D15" i="29"/>
  <c r="AA30" i="27"/>
  <c r="AA32" i="27" s="1"/>
  <c r="AA17" i="27"/>
  <c r="AG15" i="27"/>
  <c r="C15" i="29"/>
  <c r="C28" i="29"/>
  <c r="C30" i="29" s="1"/>
  <c r="E13" i="29"/>
  <c r="D32" i="55"/>
  <c r="L30" i="55"/>
  <c r="W30" i="55" s="1"/>
  <c r="W15" i="55"/>
  <c r="D31" i="55"/>
  <c r="L16" i="55"/>
  <c r="K31" i="55"/>
  <c r="K32" i="55" s="1"/>
  <c r="K35" i="55" s="1"/>
  <c r="K17" i="55"/>
  <c r="B13" i="29"/>
  <c r="W45" i="27"/>
  <c r="B42" i="29"/>
  <c r="H42" i="29"/>
  <c r="H43" i="29" s="1"/>
  <c r="F43" i="29"/>
  <c r="AD45" i="27"/>
  <c r="AG44" i="27"/>
  <c r="G43" i="29"/>
  <c r="J41" i="29"/>
  <c r="W44" i="55"/>
  <c r="W45" i="55" s="1"/>
  <c r="N42" i="29"/>
  <c r="AD44" i="55"/>
  <c r="AE44" i="55" s="1"/>
  <c r="AB45" i="55"/>
  <c r="O42" i="29"/>
  <c r="AC45" i="55"/>
  <c r="S63" i="29"/>
  <c r="D156" i="27"/>
  <c r="B156" i="55"/>
  <c r="K156" i="27"/>
  <c r="B158" i="27"/>
  <c r="D157" i="27"/>
  <c r="L157" i="27" s="1"/>
  <c r="K157" i="27"/>
  <c r="B157" i="55"/>
  <c r="AE61" i="27"/>
  <c r="AG60" i="27"/>
  <c r="AG61" i="27" s="1"/>
  <c r="G32" i="27"/>
  <c r="L17" i="27"/>
  <c r="L32" i="27" s="1"/>
  <c r="I13" i="29" l="1"/>
  <c r="I42" i="29"/>
  <c r="P20" i="29"/>
  <c r="Q19" i="29"/>
  <c r="J59" i="29"/>
  <c r="Q58" i="29"/>
  <c r="Z37" i="29"/>
  <c r="S94" i="29"/>
  <c r="S64" i="29"/>
  <c r="AA18" i="29"/>
  <c r="AC19" i="29"/>
  <c r="AB19" i="29"/>
  <c r="AE19" i="29"/>
  <c r="Y19" i="29"/>
  <c r="W20" i="29"/>
  <c r="AF19" i="29"/>
  <c r="AF20" i="29" s="1"/>
  <c r="X20" i="29"/>
  <c r="G32" i="55"/>
  <c r="L17" i="55"/>
  <c r="L32" i="55" s="1"/>
  <c r="S20" i="29"/>
  <c r="AA19" i="29"/>
  <c r="AC63" i="29"/>
  <c r="AF62" i="29"/>
  <c r="AE62" i="29"/>
  <c r="AB63" i="29"/>
  <c r="AF63" i="29"/>
  <c r="X64" i="29"/>
  <c r="AE63" i="29"/>
  <c r="W64" i="29"/>
  <c r="Y63" i="29"/>
  <c r="Z63" i="29" s="1"/>
  <c r="AA93" i="29"/>
  <c r="AE93" i="29"/>
  <c r="W94" i="29"/>
  <c r="Y93" i="29"/>
  <c r="Z93" i="29" s="1"/>
  <c r="P94" i="29"/>
  <c r="AF93" i="29"/>
  <c r="X94" i="29"/>
  <c r="AB93" i="29"/>
  <c r="AC93" i="29"/>
  <c r="AA57" i="29"/>
  <c r="S58" i="29"/>
  <c r="AE58" i="29"/>
  <c r="Y58" i="29"/>
  <c r="Y59" i="29" s="1"/>
  <c r="W59" i="29"/>
  <c r="AF58" i="29"/>
  <c r="AF59" i="29" s="1"/>
  <c r="X59" i="29"/>
  <c r="B14" i="29"/>
  <c r="AC32" i="27"/>
  <c r="G29" i="29"/>
  <c r="G15" i="29"/>
  <c r="AB32" i="27"/>
  <c r="H14" i="29"/>
  <c r="F29" i="29"/>
  <c r="F15" i="29"/>
  <c r="AD31" i="27"/>
  <c r="AD32" i="27" s="1"/>
  <c r="AD17" i="27"/>
  <c r="AE17" i="27"/>
  <c r="AE30" i="27"/>
  <c r="E28" i="29"/>
  <c r="E30" i="29" s="1"/>
  <c r="E15" i="29"/>
  <c r="W35" i="55"/>
  <c r="J13" i="29"/>
  <c r="L31" i="55"/>
  <c r="W31" i="55" s="1"/>
  <c r="W32" i="55" s="1"/>
  <c r="W16" i="55"/>
  <c r="W17" i="55" s="1"/>
  <c r="AB17" i="55"/>
  <c r="AD16" i="55"/>
  <c r="AE16" i="55" s="1"/>
  <c r="AB31" i="55"/>
  <c r="N14" i="29"/>
  <c r="AC31" i="55"/>
  <c r="AC17" i="55"/>
  <c r="O14" i="29"/>
  <c r="B28" i="29"/>
  <c r="B43" i="29"/>
  <c r="S41" i="29"/>
  <c r="J42" i="29"/>
  <c r="W42" i="29"/>
  <c r="P42" i="29"/>
  <c r="P43" i="29" s="1"/>
  <c r="N43" i="29"/>
  <c r="AD45" i="55"/>
  <c r="X42" i="29"/>
  <c r="X43" i="29" s="1"/>
  <c r="O43" i="29"/>
  <c r="AA63" i="29"/>
  <c r="D158" i="27"/>
  <c r="L156" i="27"/>
  <c r="D156" i="55"/>
  <c r="B158" i="55"/>
  <c r="K156" i="55"/>
  <c r="K158" i="27"/>
  <c r="K159" i="27" s="1"/>
  <c r="B159" i="27"/>
  <c r="B168" i="27"/>
  <c r="G155" i="29"/>
  <c r="D157" i="55"/>
  <c r="L157" i="55" s="1"/>
  <c r="K157" i="55"/>
  <c r="P64" i="29"/>
  <c r="Z66" i="55"/>
  <c r="L62" i="29"/>
  <c r="Z61" i="55"/>
  <c r="L57" i="29"/>
  <c r="AD63" i="29" l="1"/>
  <c r="AD19" i="29"/>
  <c r="B15" i="29"/>
  <c r="I14" i="29"/>
  <c r="J43" i="29"/>
  <c r="Q42" i="29"/>
  <c r="Y20" i="29"/>
  <c r="Z19" i="29"/>
  <c r="AA94" i="29"/>
  <c r="AA59" i="29"/>
  <c r="S59" i="29"/>
  <c r="Z58" i="29"/>
  <c r="AG19" i="29"/>
  <c r="AE20" i="29"/>
  <c r="O155" i="29"/>
  <c r="X155" i="29" s="1"/>
  <c r="AG63" i="29"/>
  <c r="AD93" i="29"/>
  <c r="AA20" i="29"/>
  <c r="AG62" i="29"/>
  <c r="AE64" i="29"/>
  <c r="AG93" i="29"/>
  <c r="C9" i="54"/>
  <c r="AE94" i="29"/>
  <c r="Y94" i="29"/>
  <c r="AF94" i="29"/>
  <c r="D9" i="54"/>
  <c r="AE59" i="29"/>
  <c r="AG58" i="29"/>
  <c r="AH58" i="29" s="1"/>
  <c r="B29" i="29"/>
  <c r="B30" i="29" s="1"/>
  <c r="G30" i="29"/>
  <c r="H29" i="29"/>
  <c r="H15" i="29"/>
  <c r="F30" i="29"/>
  <c r="AG30" i="27"/>
  <c r="J28" i="29"/>
  <c r="S13" i="29"/>
  <c r="J14" i="29"/>
  <c r="AD17" i="55"/>
  <c r="AD31" i="55"/>
  <c r="AD32" i="55" s="1"/>
  <c r="AB32" i="55"/>
  <c r="AJ32" i="55" s="1"/>
  <c r="AK32" i="55" s="1"/>
  <c r="N29" i="29"/>
  <c r="P14" i="29"/>
  <c r="W14" i="29"/>
  <c r="N15" i="29"/>
  <c r="AC32" i="55"/>
  <c r="AM32" i="55" s="1"/>
  <c r="AN32" i="55" s="1"/>
  <c r="O15" i="29"/>
  <c r="O29" i="29"/>
  <c r="X14" i="29"/>
  <c r="I28" i="29"/>
  <c r="S42" i="29"/>
  <c r="Y42" i="29"/>
  <c r="Y43" i="29" s="1"/>
  <c r="W43" i="29"/>
  <c r="AA64" i="29"/>
  <c r="D168" i="27"/>
  <c r="D159" i="27"/>
  <c r="L158" i="27"/>
  <c r="L159" i="27" s="1"/>
  <c r="D158" i="55"/>
  <c r="L156" i="55"/>
  <c r="B159" i="55"/>
  <c r="B168" i="55"/>
  <c r="K158" i="55"/>
  <c r="K159" i="55" s="1"/>
  <c r="AB158" i="27"/>
  <c r="F154" i="29"/>
  <c r="AD156" i="27"/>
  <c r="AE156" i="27" s="1"/>
  <c r="AC158" i="27"/>
  <c r="G154" i="29"/>
  <c r="G156" i="29" s="1"/>
  <c r="K168" i="27"/>
  <c r="K169" i="27" s="1"/>
  <c r="B169" i="27"/>
  <c r="AD157" i="27"/>
  <c r="AE157" i="27" s="1"/>
  <c r="F155" i="29"/>
  <c r="H155" i="29" s="1"/>
  <c r="D82" i="27"/>
  <c r="L82" i="27" s="1"/>
  <c r="B82" i="55"/>
  <c r="K82" i="27"/>
  <c r="K81" i="27"/>
  <c r="B83" i="27"/>
  <c r="B84" i="27" s="1"/>
  <c r="B81" i="55"/>
  <c r="D81" i="27"/>
  <c r="S157" i="27"/>
  <c r="W157" i="27" s="1"/>
  <c r="M157" i="55"/>
  <c r="S157" i="55" s="1"/>
  <c r="W157" i="55" s="1"/>
  <c r="S156" i="27"/>
  <c r="M158" i="27"/>
  <c r="M169" i="27" s="1"/>
  <c r="M156" i="55"/>
  <c r="AF64" i="29"/>
  <c r="Y64" i="29"/>
  <c r="AE31" i="27"/>
  <c r="AG16" i="27"/>
  <c r="AG17" i="27" s="1"/>
  <c r="L64" i="29"/>
  <c r="U62" i="29"/>
  <c r="L59" i="29"/>
  <c r="U57" i="29"/>
  <c r="E9" i="57" l="1"/>
  <c r="F9" i="57"/>
  <c r="AH63" i="29"/>
  <c r="J15" i="29"/>
  <c r="Q14" i="29"/>
  <c r="Z42" i="29"/>
  <c r="AG20" i="29"/>
  <c r="AH19" i="29"/>
  <c r="AH93" i="29"/>
  <c r="AG64" i="29"/>
  <c r="AG31" i="27"/>
  <c r="AG32" i="27" s="1"/>
  <c r="AE32" i="27"/>
  <c r="I29" i="29"/>
  <c r="I30" i="29" s="1"/>
  <c r="I15" i="29"/>
  <c r="AG94" i="29"/>
  <c r="AG59" i="29"/>
  <c r="H30" i="29"/>
  <c r="S28" i="29"/>
  <c r="J29" i="29"/>
  <c r="J30" i="29" s="1"/>
  <c r="S14" i="29"/>
  <c r="W29" i="29"/>
  <c r="N30" i="29"/>
  <c r="P29" i="29"/>
  <c r="P15" i="29"/>
  <c r="Y14" i="29"/>
  <c r="Y15" i="29" s="1"/>
  <c r="W15" i="29"/>
  <c r="X29" i="29"/>
  <c r="O30" i="29"/>
  <c r="X15" i="29"/>
  <c r="S43" i="29"/>
  <c r="D169" i="27"/>
  <c r="L169" i="27" s="1"/>
  <c r="L168" i="27"/>
  <c r="D168" i="55"/>
  <c r="D159" i="55"/>
  <c r="L158" i="55"/>
  <c r="L159" i="55" s="1"/>
  <c r="B169" i="55"/>
  <c r="K168" i="55"/>
  <c r="K169" i="55" s="1"/>
  <c r="O154" i="29"/>
  <c r="AC158" i="55"/>
  <c r="AD156" i="55"/>
  <c r="AE156" i="55" s="1"/>
  <c r="N154" i="29"/>
  <c r="AB158" i="55"/>
  <c r="AB159" i="27"/>
  <c r="AB168" i="27"/>
  <c r="H154" i="29"/>
  <c r="H156" i="29" s="1"/>
  <c r="F156" i="29"/>
  <c r="AD158" i="27"/>
  <c r="AE158" i="27"/>
  <c r="AE159" i="27" s="1"/>
  <c r="AC159" i="27"/>
  <c r="AC168" i="27"/>
  <c r="AC169" i="27" s="1"/>
  <c r="G166" i="29"/>
  <c r="G167" i="29" s="1"/>
  <c r="G157" i="29"/>
  <c r="AD157" i="55"/>
  <c r="AE157" i="55" s="1"/>
  <c r="N155" i="29"/>
  <c r="D82" i="55"/>
  <c r="L82" i="55" s="1"/>
  <c r="K82" i="55"/>
  <c r="G80" i="29"/>
  <c r="K83" i="27"/>
  <c r="K84" i="27" s="1"/>
  <c r="D81" i="55"/>
  <c r="K81" i="55"/>
  <c r="B83" i="55"/>
  <c r="B84" i="55" s="1"/>
  <c r="D83" i="27"/>
  <c r="D84" i="27" s="1"/>
  <c r="L81" i="27"/>
  <c r="B155" i="29"/>
  <c r="I155" i="29" s="1"/>
  <c r="AG157" i="27"/>
  <c r="J155" i="29"/>
  <c r="S156" i="55"/>
  <c r="M158" i="55"/>
  <c r="M168" i="55" s="1"/>
  <c r="K135" i="27"/>
  <c r="B135" i="55"/>
  <c r="D135" i="27"/>
  <c r="L135" i="27" s="1"/>
  <c r="D127" i="27"/>
  <c r="L127" i="27" s="1"/>
  <c r="K127" i="27"/>
  <c r="B127" i="55"/>
  <c r="S82" i="27"/>
  <c r="W82" i="27" s="1"/>
  <c r="M82" i="55"/>
  <c r="S82" i="55" s="1"/>
  <c r="S81" i="27"/>
  <c r="M83" i="27"/>
  <c r="M84" i="27" s="1"/>
  <c r="M81" i="55"/>
  <c r="E9" i="54"/>
  <c r="S158" i="27"/>
  <c r="W156" i="27"/>
  <c r="AC57" i="29"/>
  <c r="U59" i="29"/>
  <c r="U64" i="29"/>
  <c r="AC62" i="29"/>
  <c r="S83" i="27" l="1"/>
  <c r="S84" i="27" s="1"/>
  <c r="S15" i="29"/>
  <c r="Z14" i="29"/>
  <c r="O80" i="29"/>
  <c r="X80" i="29" s="1"/>
  <c r="AC29" i="29"/>
  <c r="AB29" i="29"/>
  <c r="AA13" i="29"/>
  <c r="AE14" i="29"/>
  <c r="AF14" i="29"/>
  <c r="AF15" i="29" s="1"/>
  <c r="AB14" i="29"/>
  <c r="AC14" i="29"/>
  <c r="S158" i="55"/>
  <c r="W156" i="55"/>
  <c r="AA28" i="29"/>
  <c r="S29" i="29"/>
  <c r="AA14" i="29"/>
  <c r="AE29" i="29"/>
  <c r="W30" i="29"/>
  <c r="Y29" i="29"/>
  <c r="P30" i="29"/>
  <c r="AF29" i="29"/>
  <c r="X30" i="29"/>
  <c r="D169" i="55"/>
  <c r="L169" i="55" s="1"/>
  <c r="L168" i="55"/>
  <c r="O156" i="29"/>
  <c r="X154" i="29"/>
  <c r="AC159" i="55"/>
  <c r="AM159" i="55" s="1"/>
  <c r="AN159" i="55" s="1"/>
  <c r="AC168" i="55"/>
  <c r="AC169" i="55" s="1"/>
  <c r="AD158" i="55"/>
  <c r="N156" i="29"/>
  <c r="W154" i="29"/>
  <c r="P154" i="29"/>
  <c r="AB159" i="55"/>
  <c r="AJ159" i="55" s="1"/>
  <c r="AK159" i="55" s="1"/>
  <c r="AB168" i="55"/>
  <c r="AB169" i="27"/>
  <c r="AD168" i="27"/>
  <c r="AE168" i="27" s="1"/>
  <c r="H166" i="29"/>
  <c r="H167" i="29" s="1"/>
  <c r="H157" i="29"/>
  <c r="F166" i="29"/>
  <c r="F167" i="29" s="1"/>
  <c r="F157" i="29"/>
  <c r="AD159" i="27"/>
  <c r="P155" i="29"/>
  <c r="Q155" i="29" s="1"/>
  <c r="W155" i="29"/>
  <c r="AD82" i="27"/>
  <c r="AE82" i="27" s="1"/>
  <c r="F80" i="29"/>
  <c r="H80" i="29" s="1"/>
  <c r="F79" i="29"/>
  <c r="AB83" i="27"/>
  <c r="AB84" i="27" s="1"/>
  <c r="AD81" i="27"/>
  <c r="AE81" i="27" s="1"/>
  <c r="G79" i="29"/>
  <c r="G81" i="29" s="1"/>
  <c r="G82" i="29" s="1"/>
  <c r="AC83" i="27"/>
  <c r="AC84" i="27" s="1"/>
  <c r="D83" i="55"/>
  <c r="L81" i="55"/>
  <c r="K83" i="55"/>
  <c r="K84" i="55" s="1"/>
  <c r="W81" i="27"/>
  <c r="L83" i="27"/>
  <c r="L84" i="27" s="1"/>
  <c r="S155" i="29"/>
  <c r="G133" i="29"/>
  <c r="D135" i="55"/>
  <c r="L135" i="55" s="1"/>
  <c r="K135" i="55"/>
  <c r="D126" i="27"/>
  <c r="B128" i="27"/>
  <c r="K126" i="27"/>
  <c r="B126" i="55"/>
  <c r="D124" i="27"/>
  <c r="K124" i="27"/>
  <c r="B124" i="55"/>
  <c r="G125" i="29"/>
  <c r="D127" i="55"/>
  <c r="L127" i="55" s="1"/>
  <c r="K127" i="55"/>
  <c r="D132" i="27"/>
  <c r="K132" i="27"/>
  <c r="B132" i="55"/>
  <c r="D134" i="27"/>
  <c r="K134" i="27"/>
  <c r="B136" i="27"/>
  <c r="B134" i="55"/>
  <c r="B80" i="29"/>
  <c r="S81" i="55"/>
  <c r="S83" i="55" s="1"/>
  <c r="S84" i="55" s="1"/>
  <c r="M83" i="55"/>
  <c r="D115" i="27"/>
  <c r="K115" i="27"/>
  <c r="B115" i="55"/>
  <c r="B109" i="27"/>
  <c r="K108" i="27"/>
  <c r="B108" i="55"/>
  <c r="D108" i="27"/>
  <c r="S159" i="27"/>
  <c r="S168" i="27"/>
  <c r="B154" i="29"/>
  <c r="I154" i="29" s="1"/>
  <c r="AG156" i="27"/>
  <c r="AG158" i="27" s="1"/>
  <c r="AG159" i="27" s="1"/>
  <c r="W158" i="27"/>
  <c r="W82" i="55"/>
  <c r="B117" i="27"/>
  <c r="AC64" i="29"/>
  <c r="AC59" i="29"/>
  <c r="AD29" i="29" l="1"/>
  <c r="I80" i="29"/>
  <c r="S30" i="29"/>
  <c r="Z29" i="29"/>
  <c r="AD14" i="29"/>
  <c r="O133" i="29"/>
  <c r="X133" i="29" s="1"/>
  <c r="O125" i="29"/>
  <c r="X125" i="29" s="1"/>
  <c r="S168" i="55"/>
  <c r="S159" i="55"/>
  <c r="AE15" i="29"/>
  <c r="AG14" i="29"/>
  <c r="W158" i="55"/>
  <c r="J154" i="29"/>
  <c r="Q154" i="29" s="1"/>
  <c r="AA29" i="29"/>
  <c r="AA15" i="29"/>
  <c r="C5" i="54"/>
  <c r="AG29" i="29"/>
  <c r="AE30" i="29"/>
  <c r="Y30" i="29"/>
  <c r="D5" i="54"/>
  <c r="AF30" i="29"/>
  <c r="O166" i="29"/>
  <c r="O167" i="29" s="1"/>
  <c r="O157" i="29"/>
  <c r="X156" i="29"/>
  <c r="AD159" i="55"/>
  <c r="N166" i="29"/>
  <c r="N167" i="29" s="1"/>
  <c r="N157" i="29"/>
  <c r="Y154" i="29"/>
  <c r="W156" i="29"/>
  <c r="AD168" i="55"/>
  <c r="AE168" i="55" s="1"/>
  <c r="AB169" i="55"/>
  <c r="AD169" i="27"/>
  <c r="AE169" i="27"/>
  <c r="Y155" i="29"/>
  <c r="Z155" i="29" s="1"/>
  <c r="N80" i="29"/>
  <c r="AD82" i="55"/>
  <c r="AE82" i="55" s="1"/>
  <c r="F81" i="29"/>
  <c r="F82" i="29" s="1"/>
  <c r="H79" i="29"/>
  <c r="H81" i="29" s="1"/>
  <c r="H82" i="29" s="1"/>
  <c r="AD83" i="27"/>
  <c r="AG81" i="27"/>
  <c r="D84" i="55"/>
  <c r="W81" i="55"/>
  <c r="L83" i="55"/>
  <c r="L84" i="55" s="1"/>
  <c r="AD81" i="55"/>
  <c r="AE81" i="55" s="1"/>
  <c r="N79" i="29"/>
  <c r="AB83" i="55"/>
  <c r="AB84" i="55" s="1"/>
  <c r="AJ84" i="55" s="1"/>
  <c r="AK84" i="55" s="1"/>
  <c r="AC83" i="55"/>
  <c r="AC84" i="55" s="1"/>
  <c r="AM84" i="55" s="1"/>
  <c r="AN84" i="55" s="1"/>
  <c r="O79" i="29"/>
  <c r="B79" i="29"/>
  <c r="W83" i="27"/>
  <c r="F133" i="29"/>
  <c r="H133" i="29" s="1"/>
  <c r="AD135" i="27"/>
  <c r="AE135" i="27" s="1"/>
  <c r="D128" i="27"/>
  <c r="L126" i="27"/>
  <c r="K128" i="27"/>
  <c r="B129" i="27"/>
  <c r="D126" i="55"/>
  <c r="K126" i="55"/>
  <c r="B128" i="55"/>
  <c r="L124" i="27"/>
  <c r="D124" i="55"/>
  <c r="K124" i="55"/>
  <c r="AD127" i="27"/>
  <c r="AE127" i="27" s="1"/>
  <c r="F125" i="29"/>
  <c r="H125" i="29" s="1"/>
  <c r="L132" i="27"/>
  <c r="D132" i="55"/>
  <c r="K132" i="55"/>
  <c r="D136" i="27"/>
  <c r="L134" i="27"/>
  <c r="K136" i="27"/>
  <c r="B137" i="27"/>
  <c r="K137" i="27" s="1"/>
  <c r="D134" i="55"/>
  <c r="B136" i="55"/>
  <c r="K134" i="55"/>
  <c r="L115" i="27"/>
  <c r="D115" i="55"/>
  <c r="K115" i="55"/>
  <c r="K117" i="27"/>
  <c r="B118" i="27"/>
  <c r="K118" i="27" s="1"/>
  <c r="B143" i="27"/>
  <c r="B148" i="27" s="1"/>
  <c r="K148" i="27" s="1"/>
  <c r="K109" i="27"/>
  <c r="B110" i="27"/>
  <c r="D108" i="55"/>
  <c r="K108" i="55"/>
  <c r="B109" i="55"/>
  <c r="D109" i="27"/>
  <c r="L108" i="27"/>
  <c r="W168" i="27"/>
  <c r="S169" i="27"/>
  <c r="B156" i="29"/>
  <c r="I156" i="29"/>
  <c r="I157" i="29" s="1"/>
  <c r="W159" i="27"/>
  <c r="J80" i="29"/>
  <c r="D105" i="27"/>
  <c r="K105" i="27"/>
  <c r="B142" i="27"/>
  <c r="B147" i="27" s="1"/>
  <c r="K147" i="27" s="1"/>
  <c r="B105" i="55"/>
  <c r="D116" i="27"/>
  <c r="B116" i="55"/>
  <c r="B117" i="55" s="1"/>
  <c r="K116" i="27"/>
  <c r="B113" i="55"/>
  <c r="K113" i="27"/>
  <c r="D113" i="27"/>
  <c r="P156" i="29"/>
  <c r="AG82" i="27"/>
  <c r="E5" i="57" l="1"/>
  <c r="F5" i="57"/>
  <c r="I79" i="29"/>
  <c r="I81" i="29" s="1"/>
  <c r="I82" i="29" s="1"/>
  <c r="S80" i="29"/>
  <c r="AH14" i="29"/>
  <c r="AA30" i="29"/>
  <c r="AH29" i="29"/>
  <c r="L128" i="27"/>
  <c r="L129" i="27" s="1"/>
  <c r="D129" i="27"/>
  <c r="AG83" i="27"/>
  <c r="AG84" i="27" s="1"/>
  <c r="W159" i="55"/>
  <c r="AI161" i="55" s="1"/>
  <c r="AF154" i="29"/>
  <c r="S154" i="29"/>
  <c r="Z154" i="29" s="1"/>
  <c r="J156" i="29"/>
  <c r="S169" i="55"/>
  <c r="W168" i="55"/>
  <c r="W169" i="55" s="1"/>
  <c r="AG15" i="29"/>
  <c r="L116" i="27"/>
  <c r="D117" i="27"/>
  <c r="D143" i="27" s="1"/>
  <c r="AG30" i="29"/>
  <c r="X166" i="29"/>
  <c r="X157" i="29"/>
  <c r="W157" i="29"/>
  <c r="W166" i="29"/>
  <c r="AD169" i="55"/>
  <c r="W80" i="29"/>
  <c r="P80" i="29"/>
  <c r="Q80" i="29" s="1"/>
  <c r="AD84" i="27"/>
  <c r="W83" i="55"/>
  <c r="J79" i="29"/>
  <c r="AD83" i="55"/>
  <c r="W79" i="29"/>
  <c r="N81" i="29"/>
  <c r="N82" i="29" s="1"/>
  <c r="P79" i="29"/>
  <c r="X79" i="29"/>
  <c r="O81" i="29"/>
  <c r="O82" i="29" s="1"/>
  <c r="B81" i="29"/>
  <c r="B82" i="29" s="1"/>
  <c r="W84" i="27"/>
  <c r="N133" i="29"/>
  <c r="AD135" i="55"/>
  <c r="AE135" i="55" s="1"/>
  <c r="K129" i="27"/>
  <c r="K139" i="27" s="1"/>
  <c r="B139" i="27"/>
  <c r="AC128" i="27"/>
  <c r="AC129" i="27" s="1"/>
  <c r="G124" i="29"/>
  <c r="G126" i="29" s="1"/>
  <c r="G127" i="29" s="1"/>
  <c r="AB128" i="27"/>
  <c r="AB129" i="27" s="1"/>
  <c r="F124" i="29"/>
  <c r="AD126" i="27"/>
  <c r="AE126" i="27" s="1"/>
  <c r="D128" i="55"/>
  <c r="L126" i="55"/>
  <c r="B129" i="55"/>
  <c r="K128" i="55"/>
  <c r="W124" i="27"/>
  <c r="AA124" i="27"/>
  <c r="AE124" i="27" s="1"/>
  <c r="C122" i="29"/>
  <c r="Y129" i="27"/>
  <c r="D122" i="29"/>
  <c r="D127" i="29" s="1"/>
  <c r="Z129" i="27"/>
  <c r="L124" i="55"/>
  <c r="AD127" i="55"/>
  <c r="AE127" i="55" s="1"/>
  <c r="N125" i="29"/>
  <c r="W132" i="27"/>
  <c r="Z137" i="27"/>
  <c r="D130" i="29"/>
  <c r="D135" i="29" s="1"/>
  <c r="AA132" i="27"/>
  <c r="AE132" i="27" s="1"/>
  <c r="Y137" i="27"/>
  <c r="C130" i="29"/>
  <c r="L132" i="55"/>
  <c r="AC136" i="27"/>
  <c r="AC137" i="27" s="1"/>
  <c r="G132" i="29"/>
  <c r="G134" i="29" s="1"/>
  <c r="G135" i="29" s="1"/>
  <c r="AB136" i="27"/>
  <c r="AB137" i="27" s="1"/>
  <c r="AD134" i="27"/>
  <c r="AE134" i="27" s="1"/>
  <c r="F132" i="29"/>
  <c r="D136" i="55"/>
  <c r="L134" i="55"/>
  <c r="K136" i="55"/>
  <c r="B137" i="55"/>
  <c r="K137" i="55" s="1"/>
  <c r="G113" i="29"/>
  <c r="F113" i="29"/>
  <c r="AD115" i="27"/>
  <c r="AE115" i="27" s="1"/>
  <c r="L115" i="55"/>
  <c r="K117" i="55"/>
  <c r="B118" i="55"/>
  <c r="K118" i="55" s="1"/>
  <c r="B120" i="27"/>
  <c r="B144" i="27"/>
  <c r="B149" i="27" s="1"/>
  <c r="K149" i="27" s="1"/>
  <c r="K110" i="27"/>
  <c r="AC109" i="27"/>
  <c r="G106" i="29"/>
  <c r="G107" i="29" s="1"/>
  <c r="AB109" i="27"/>
  <c r="AD108" i="27"/>
  <c r="AE108" i="27" s="1"/>
  <c r="F106" i="29"/>
  <c r="D109" i="55"/>
  <c r="L108" i="55"/>
  <c r="B143" i="55"/>
  <c r="B148" i="55" s="1"/>
  <c r="K148" i="55" s="1"/>
  <c r="K109" i="55"/>
  <c r="B110" i="55"/>
  <c r="L109" i="27"/>
  <c r="AG168" i="27"/>
  <c r="AG169" i="27" s="1"/>
  <c r="W169" i="27"/>
  <c r="B166" i="29"/>
  <c r="I166" i="29" s="1"/>
  <c r="B157" i="29"/>
  <c r="AF155" i="29"/>
  <c r="AA152" i="29"/>
  <c r="D142" i="27"/>
  <c r="D110" i="27"/>
  <c r="L105" i="27"/>
  <c r="K142" i="27"/>
  <c r="D105" i="55"/>
  <c r="B142" i="55"/>
  <c r="B147" i="55" s="1"/>
  <c r="K147" i="55" s="1"/>
  <c r="K105" i="55"/>
  <c r="D116" i="55"/>
  <c r="K116" i="55"/>
  <c r="AB117" i="27"/>
  <c r="AB118" i="27" s="1"/>
  <c r="D113" i="55"/>
  <c r="K113" i="55"/>
  <c r="L113" i="27"/>
  <c r="P157" i="29"/>
  <c r="P166" i="29"/>
  <c r="P167" i="29" s="1"/>
  <c r="S108" i="27"/>
  <c r="W108" i="27" s="1"/>
  <c r="M108" i="55"/>
  <c r="S108" i="55" s="1"/>
  <c r="S127" i="27"/>
  <c r="W127" i="27" s="1"/>
  <c r="M127" i="55"/>
  <c r="S127" i="55" s="1"/>
  <c r="W127" i="55" s="1"/>
  <c r="E5" i="54"/>
  <c r="Y156" i="29"/>
  <c r="AE83" i="27"/>
  <c r="AE84" i="27" s="1"/>
  <c r="K143" i="27"/>
  <c r="L136" i="27"/>
  <c r="L137" i="27" s="1"/>
  <c r="D137" i="27"/>
  <c r="AE154" i="29"/>
  <c r="AE155" i="29"/>
  <c r="AA155" i="29"/>
  <c r="Q79" i="29" l="1"/>
  <c r="D139" i="27"/>
  <c r="L139" i="27"/>
  <c r="AB117" i="55"/>
  <c r="AB118" i="55" s="1"/>
  <c r="AF156" i="29"/>
  <c r="AF157" i="29" s="1"/>
  <c r="D12" i="54" s="1"/>
  <c r="S156" i="29"/>
  <c r="AA154" i="29"/>
  <c r="J166" i="29"/>
  <c r="Q166" i="29" s="1"/>
  <c r="J157" i="29"/>
  <c r="L128" i="55"/>
  <c r="L129" i="55" s="1"/>
  <c r="D129" i="55"/>
  <c r="P81" i="29"/>
  <c r="P82" i="29" s="1"/>
  <c r="W108" i="55"/>
  <c r="J106" i="29" s="1"/>
  <c r="L116" i="55"/>
  <c r="D117" i="55"/>
  <c r="G114" i="29"/>
  <c r="G115" i="29" s="1"/>
  <c r="AC117" i="27"/>
  <c r="AC139" i="27"/>
  <c r="G137" i="29"/>
  <c r="AB139" i="27"/>
  <c r="L117" i="27"/>
  <c r="D118" i="27"/>
  <c r="D120" i="27" s="1"/>
  <c r="X167" i="29"/>
  <c r="W167" i="29"/>
  <c r="AE80" i="29"/>
  <c r="Y80" i="29"/>
  <c r="Z80" i="29" s="1"/>
  <c r="W84" i="55"/>
  <c r="S79" i="29"/>
  <c r="J81" i="29"/>
  <c r="AD84" i="55"/>
  <c r="AE79" i="29"/>
  <c r="Y79" i="29"/>
  <c r="W81" i="29"/>
  <c r="W82" i="29" s="1"/>
  <c r="AF79" i="29"/>
  <c r="X81" i="29"/>
  <c r="X82" i="29" s="1"/>
  <c r="AF80" i="29"/>
  <c r="AC79" i="29"/>
  <c r="AE77" i="29"/>
  <c r="AF77" i="29"/>
  <c r="AC80" i="29"/>
  <c r="AB79" i="29"/>
  <c r="AG77" i="29"/>
  <c r="AD80" i="29"/>
  <c r="AB80" i="29"/>
  <c r="AD79" i="29"/>
  <c r="AA77" i="29"/>
  <c r="W133" i="29"/>
  <c r="P133" i="29"/>
  <c r="F126" i="29"/>
  <c r="F127" i="29" s="1"/>
  <c r="H124" i="29"/>
  <c r="H126" i="29" s="1"/>
  <c r="H127" i="29" s="1"/>
  <c r="AE128" i="27"/>
  <c r="AD128" i="27"/>
  <c r="AD129" i="27" s="1"/>
  <c r="AB128" i="55"/>
  <c r="AB129" i="55" s="1"/>
  <c r="AD126" i="55"/>
  <c r="AE126" i="55" s="1"/>
  <c r="N124" i="29"/>
  <c r="AC128" i="55"/>
  <c r="AC129" i="55" s="1"/>
  <c r="O124" i="29"/>
  <c r="B139" i="55"/>
  <c r="K129" i="55"/>
  <c r="K139" i="55" s="1"/>
  <c r="B122" i="29"/>
  <c r="AG124" i="27"/>
  <c r="AA129" i="27"/>
  <c r="C127" i="29"/>
  <c r="E122" i="29"/>
  <c r="E127" i="29" s="1"/>
  <c r="W124" i="55"/>
  <c r="W125" i="29"/>
  <c r="P125" i="29"/>
  <c r="B130" i="29"/>
  <c r="AA137" i="27"/>
  <c r="AG132" i="27"/>
  <c r="E130" i="29"/>
  <c r="E135" i="29" s="1"/>
  <c r="C135" i="29"/>
  <c r="W132" i="55"/>
  <c r="J130" i="29" s="1"/>
  <c r="AE136" i="27"/>
  <c r="AD136" i="27"/>
  <c r="AD137" i="27" s="1"/>
  <c r="H132" i="29"/>
  <c r="H134" i="29" s="1"/>
  <c r="H135" i="29" s="1"/>
  <c r="F134" i="29"/>
  <c r="F135" i="29" s="1"/>
  <c r="AC136" i="55"/>
  <c r="AC137" i="55" s="1"/>
  <c r="O132" i="29"/>
  <c r="AB136" i="55"/>
  <c r="AB137" i="55" s="1"/>
  <c r="N132" i="29"/>
  <c r="AD134" i="55"/>
  <c r="AE134" i="55" s="1"/>
  <c r="H113" i="29"/>
  <c r="AD115" i="55"/>
  <c r="AE115" i="55" s="1"/>
  <c r="N113" i="29"/>
  <c r="O113" i="29"/>
  <c r="K120" i="27"/>
  <c r="K144" i="27"/>
  <c r="AC110" i="27"/>
  <c r="G108" i="29"/>
  <c r="AB143" i="27"/>
  <c r="AB110" i="27"/>
  <c r="AB120" i="27" s="1"/>
  <c r="AD109" i="27"/>
  <c r="AD110" i="27" s="1"/>
  <c r="F107" i="29"/>
  <c r="H106" i="29"/>
  <c r="H107" i="29" s="1"/>
  <c r="L109" i="55"/>
  <c r="D110" i="55"/>
  <c r="AC109" i="55"/>
  <c r="O106" i="29"/>
  <c r="AD108" i="55"/>
  <c r="AE108" i="55" s="1"/>
  <c r="AB109" i="55"/>
  <c r="N106" i="29"/>
  <c r="B120" i="55"/>
  <c r="B144" i="55"/>
  <c r="B149" i="55" s="1"/>
  <c r="K149" i="55" s="1"/>
  <c r="K110" i="55"/>
  <c r="D148" i="27"/>
  <c r="C143" i="27"/>
  <c r="L110" i="27"/>
  <c r="B167" i="29"/>
  <c r="AA80" i="29"/>
  <c r="D147" i="27"/>
  <c r="L147" i="27" s="1"/>
  <c r="D144" i="27"/>
  <c r="C142" i="27"/>
  <c r="L142" i="27"/>
  <c r="W105" i="27"/>
  <c r="D103" i="29"/>
  <c r="Z142" i="27"/>
  <c r="Z110" i="27"/>
  <c r="Y142" i="27"/>
  <c r="Y110" i="27"/>
  <c r="AA105" i="27"/>
  <c r="AE105" i="27" s="1"/>
  <c r="C103" i="29"/>
  <c r="D142" i="55"/>
  <c r="L105" i="55"/>
  <c r="K142" i="55"/>
  <c r="F114" i="29"/>
  <c r="AD116" i="27"/>
  <c r="AE116" i="27" s="1"/>
  <c r="L113" i="55"/>
  <c r="Y118" i="27"/>
  <c r="AA113" i="27"/>
  <c r="AE113" i="27" s="1"/>
  <c r="C111" i="29"/>
  <c r="Z118" i="27"/>
  <c r="D111" i="29"/>
  <c r="D116" i="29" s="1"/>
  <c r="W113" i="27"/>
  <c r="M115" i="55"/>
  <c r="M117" i="27"/>
  <c r="M118" i="27" s="1"/>
  <c r="S115" i="27"/>
  <c r="W115" i="27" s="1"/>
  <c r="S126" i="27"/>
  <c r="M128" i="27"/>
  <c r="M129" i="27" s="1"/>
  <c r="M126" i="55"/>
  <c r="B106" i="29"/>
  <c r="AG127" i="27"/>
  <c r="B125" i="29"/>
  <c r="I125" i="29" s="1"/>
  <c r="J125" i="29"/>
  <c r="Y157" i="29"/>
  <c r="Y166" i="29"/>
  <c r="Y167" i="29" s="1"/>
  <c r="AE156" i="29"/>
  <c r="AE157" i="29" s="1"/>
  <c r="C12" i="54" s="1"/>
  <c r="AG154" i="29"/>
  <c r="Y139" i="27"/>
  <c r="D137" i="29"/>
  <c r="Z139" i="27"/>
  <c r="K143" i="55"/>
  <c r="AG155" i="29"/>
  <c r="L136" i="55"/>
  <c r="L137" i="55" s="1"/>
  <c r="D137" i="55"/>
  <c r="S134" i="27"/>
  <c r="M134" i="55"/>
  <c r="S116" i="27"/>
  <c r="M116" i="55"/>
  <c r="S116" i="55" s="1"/>
  <c r="L92" i="29"/>
  <c r="Z96" i="55"/>
  <c r="L77" i="29"/>
  <c r="Z84" i="55"/>
  <c r="L152" i="29"/>
  <c r="Z159" i="55"/>
  <c r="L97" i="29"/>
  <c r="Z101" i="55"/>
  <c r="Z167" i="55"/>
  <c r="F18" i="57" l="1"/>
  <c r="E18" i="57"/>
  <c r="I106" i="29"/>
  <c r="Q125" i="29"/>
  <c r="I122" i="29"/>
  <c r="I130" i="29"/>
  <c r="Z79" i="29"/>
  <c r="L143" i="27"/>
  <c r="L144" i="27" s="1"/>
  <c r="L118" i="27"/>
  <c r="L120" i="27" s="1"/>
  <c r="AE137" i="27"/>
  <c r="AC118" i="27"/>
  <c r="AC120" i="27" s="1"/>
  <c r="AC143" i="27"/>
  <c r="AD143" i="27" s="1"/>
  <c r="AE143" i="27" s="1"/>
  <c r="G116" i="29"/>
  <c r="G118" i="29" s="1"/>
  <c r="G141" i="29"/>
  <c r="AE109" i="27"/>
  <c r="AG108" i="27"/>
  <c r="AE81" i="29"/>
  <c r="AE82" i="29" s="1"/>
  <c r="C8" i="54" s="1"/>
  <c r="E12" i="54"/>
  <c r="J167" i="29"/>
  <c r="AA156" i="29"/>
  <c r="S157" i="29"/>
  <c r="AA157" i="29" s="1"/>
  <c r="S166" i="29"/>
  <c r="Z166" i="29" s="1"/>
  <c r="D139" i="55"/>
  <c r="W116" i="55"/>
  <c r="J114" i="29" s="1"/>
  <c r="L117" i="55"/>
  <c r="D118" i="55"/>
  <c r="D120" i="55" s="1"/>
  <c r="D143" i="55"/>
  <c r="D144" i="55" s="1"/>
  <c r="AD139" i="27"/>
  <c r="C137" i="29"/>
  <c r="AC139" i="55"/>
  <c r="F137" i="29"/>
  <c r="AB139" i="55"/>
  <c r="AA139" i="27"/>
  <c r="AD81" i="29"/>
  <c r="H137" i="29"/>
  <c r="E137" i="29"/>
  <c r="AG156" i="29"/>
  <c r="H114" i="29"/>
  <c r="H115" i="29" s="1"/>
  <c r="F115" i="29"/>
  <c r="AE117" i="27"/>
  <c r="AD117" i="27"/>
  <c r="AD118" i="27" s="1"/>
  <c r="AD120" i="27" s="1"/>
  <c r="AA79" i="29"/>
  <c r="S81" i="29"/>
  <c r="S82" i="29" s="1"/>
  <c r="J82" i="29"/>
  <c r="AG79" i="29"/>
  <c r="Y81" i="29"/>
  <c r="Y82" i="29" s="1"/>
  <c r="Y133" i="29"/>
  <c r="AD128" i="55"/>
  <c r="AD129" i="55" s="1"/>
  <c r="W124" i="29"/>
  <c r="P124" i="29"/>
  <c r="P126" i="29" s="1"/>
  <c r="P127" i="29" s="1"/>
  <c r="N126" i="29"/>
  <c r="N127" i="29" s="1"/>
  <c r="X124" i="29"/>
  <c r="O126" i="29"/>
  <c r="O127" i="29" s="1"/>
  <c r="J122" i="29"/>
  <c r="Y125" i="29"/>
  <c r="S130" i="29"/>
  <c r="X132" i="29"/>
  <c r="O134" i="29"/>
  <c r="O135" i="29" s="1"/>
  <c r="P132" i="29"/>
  <c r="P134" i="29" s="1"/>
  <c r="P135" i="29" s="1"/>
  <c r="W132" i="29"/>
  <c r="N134" i="29"/>
  <c r="N135" i="29" s="1"/>
  <c r="AD136" i="55"/>
  <c r="AD137" i="55" s="1"/>
  <c r="W113" i="29"/>
  <c r="P113" i="29"/>
  <c r="X113" i="29"/>
  <c r="AB148" i="27"/>
  <c r="AB144" i="27"/>
  <c r="F108" i="29"/>
  <c r="H108" i="29"/>
  <c r="L110" i="55"/>
  <c r="S106" i="29"/>
  <c r="AC110" i="55"/>
  <c r="O107" i="29"/>
  <c r="X106" i="29"/>
  <c r="AD109" i="55"/>
  <c r="AD110" i="55" s="1"/>
  <c r="AB143" i="55"/>
  <c r="AB110" i="55"/>
  <c r="AB120" i="55" s="1"/>
  <c r="P106" i="29"/>
  <c r="Q106" i="29" s="1"/>
  <c r="N107" i="29"/>
  <c r="W106" i="29"/>
  <c r="K120" i="55"/>
  <c r="K144" i="55"/>
  <c r="D149" i="27"/>
  <c r="L148" i="27"/>
  <c r="L149" i="27" s="1"/>
  <c r="I167" i="29"/>
  <c r="W147" i="27"/>
  <c r="W142" i="27"/>
  <c r="B103" i="29"/>
  <c r="D140" i="29"/>
  <c r="D108" i="29"/>
  <c r="D118" i="29" s="1"/>
  <c r="Z147" i="27"/>
  <c r="Z149" i="27" s="1"/>
  <c r="Z144" i="27"/>
  <c r="Y147" i="27"/>
  <c r="Y149" i="27" s="1"/>
  <c r="AA142" i="27"/>
  <c r="AE142" i="27" s="1"/>
  <c r="Y144" i="27"/>
  <c r="AA110" i="27"/>
  <c r="C140" i="29"/>
  <c r="E103" i="29"/>
  <c r="C108" i="29"/>
  <c r="D147" i="55"/>
  <c r="C142" i="55"/>
  <c r="L142" i="55"/>
  <c r="W105" i="55"/>
  <c r="N114" i="29"/>
  <c r="N115" i="29" s="1"/>
  <c r="AD116" i="55"/>
  <c r="AE116" i="55" s="1"/>
  <c r="W113" i="55"/>
  <c r="AA118" i="27"/>
  <c r="AG113" i="27"/>
  <c r="C116" i="29"/>
  <c r="E111" i="29"/>
  <c r="E116" i="29" s="1"/>
  <c r="B111" i="29"/>
  <c r="S115" i="55"/>
  <c r="M117" i="55"/>
  <c r="M118" i="55" s="1"/>
  <c r="B113" i="29"/>
  <c r="I113" i="29" s="1"/>
  <c r="AG115" i="27"/>
  <c r="S128" i="27"/>
  <c r="S129" i="27" s="1"/>
  <c r="W126" i="27"/>
  <c r="S126" i="55"/>
  <c r="M128" i="55"/>
  <c r="M129" i="55" s="1"/>
  <c r="S125" i="29"/>
  <c r="W134" i="27"/>
  <c r="S134" i="55"/>
  <c r="W116" i="27"/>
  <c r="S117" i="27"/>
  <c r="S118" i="27" s="1"/>
  <c r="L139" i="55"/>
  <c r="AF81" i="29"/>
  <c r="AF82" i="29" s="1"/>
  <c r="D8" i="54" s="1"/>
  <c r="AE129" i="27"/>
  <c r="AB81" i="29"/>
  <c r="Z120" i="27"/>
  <c r="Y120" i="27"/>
  <c r="AC81" i="29"/>
  <c r="AG80" i="29"/>
  <c r="AH80" i="29" s="1"/>
  <c r="O114" i="29"/>
  <c r="AC117" i="55"/>
  <c r="S107" i="27"/>
  <c r="M109" i="27"/>
  <c r="M107" i="55"/>
  <c r="Z137" i="55"/>
  <c r="L130" i="29"/>
  <c r="Z169" i="55"/>
  <c r="L103" i="29"/>
  <c r="Z110" i="55"/>
  <c r="Z142" i="55"/>
  <c r="U97" i="29"/>
  <c r="L99" i="29"/>
  <c r="U77" i="29"/>
  <c r="L82" i="29"/>
  <c r="L111" i="29"/>
  <c r="Z118" i="55"/>
  <c r="Z40" i="55"/>
  <c r="L36" i="29"/>
  <c r="L41" i="29"/>
  <c r="Z45" i="55"/>
  <c r="L122" i="29"/>
  <c r="Z129" i="55"/>
  <c r="L160" i="29"/>
  <c r="L165" i="29" s="1"/>
  <c r="L167" i="29" s="1"/>
  <c r="Z164" i="55"/>
  <c r="L157" i="29"/>
  <c r="U152" i="29"/>
  <c r="U92" i="29"/>
  <c r="L94" i="29"/>
  <c r="E8" i="57" l="1"/>
  <c r="F8" i="57"/>
  <c r="I111" i="29"/>
  <c r="I103" i="29"/>
  <c r="Z125" i="29"/>
  <c r="AH79" i="29"/>
  <c r="AE139" i="27"/>
  <c r="AC148" i="27"/>
  <c r="AC144" i="27"/>
  <c r="G146" i="29"/>
  <c r="G147" i="29" s="1"/>
  <c r="G142" i="29"/>
  <c r="AA166" i="29"/>
  <c r="S167" i="29"/>
  <c r="L143" i="55"/>
  <c r="L144" i="55" s="1"/>
  <c r="L118" i="55"/>
  <c r="L120" i="55" s="1"/>
  <c r="D148" i="55"/>
  <c r="C143" i="55"/>
  <c r="X114" i="29"/>
  <c r="O115" i="29"/>
  <c r="AC118" i="55"/>
  <c r="AC120" i="55" s="1"/>
  <c r="AC143" i="55"/>
  <c r="AE118" i="27"/>
  <c r="AG157" i="29"/>
  <c r="H116" i="29"/>
  <c r="H118" i="29" s="1"/>
  <c r="H141" i="29"/>
  <c r="F116" i="29"/>
  <c r="F118" i="29" s="1"/>
  <c r="F141" i="29"/>
  <c r="AG81" i="29"/>
  <c r="AD139" i="55"/>
  <c r="N137" i="29"/>
  <c r="AE110" i="27"/>
  <c r="AG105" i="27"/>
  <c r="AD117" i="55"/>
  <c r="AD118" i="55" s="1"/>
  <c r="AD120" i="55" s="1"/>
  <c r="AA81" i="29"/>
  <c r="W126" i="29"/>
  <c r="Y124" i="29"/>
  <c r="X126" i="29"/>
  <c r="S122" i="29"/>
  <c r="X134" i="29"/>
  <c r="W134" i="29"/>
  <c r="Y132" i="29"/>
  <c r="Y113" i="29"/>
  <c r="W115" i="29"/>
  <c r="N116" i="29"/>
  <c r="AB149" i="27"/>
  <c r="AD144" i="27"/>
  <c r="O108" i="29"/>
  <c r="X107" i="29"/>
  <c r="AB148" i="55"/>
  <c r="AB144" i="55"/>
  <c r="AJ144" i="55" s="1"/>
  <c r="AK144" i="55" s="1"/>
  <c r="N141" i="29"/>
  <c r="N108" i="29"/>
  <c r="Y106" i="29"/>
  <c r="Z106" i="29" s="1"/>
  <c r="W107" i="29"/>
  <c r="AE166" i="29"/>
  <c r="AF166" i="29"/>
  <c r="AE165" i="29"/>
  <c r="AF165" i="29"/>
  <c r="AB166" i="29"/>
  <c r="AC166" i="29"/>
  <c r="AA165" i="29"/>
  <c r="B140" i="29"/>
  <c r="D145" i="29"/>
  <c r="D147" i="29" s="1"/>
  <c r="D142" i="29"/>
  <c r="AA147" i="27"/>
  <c r="AE147" i="27" s="1"/>
  <c r="AG142" i="27"/>
  <c r="AA144" i="27"/>
  <c r="C145" i="29"/>
  <c r="C147" i="29" s="1"/>
  <c r="C142" i="29"/>
  <c r="E140" i="29"/>
  <c r="E108" i="29"/>
  <c r="E118" i="29" s="1"/>
  <c r="L147" i="55"/>
  <c r="W142" i="55"/>
  <c r="J103" i="29"/>
  <c r="W114" i="29"/>
  <c r="P114" i="29"/>
  <c r="J111" i="29"/>
  <c r="W115" i="55"/>
  <c r="S117" i="55"/>
  <c r="S118" i="55" s="1"/>
  <c r="B124" i="29"/>
  <c r="I124" i="29" s="1"/>
  <c r="W128" i="27"/>
  <c r="W129" i="27" s="1"/>
  <c r="AG126" i="27"/>
  <c r="AG128" i="27" s="1"/>
  <c r="AG129" i="27" s="1"/>
  <c r="S128" i="55"/>
  <c r="S129" i="55" s="1"/>
  <c r="W126" i="55"/>
  <c r="AG134" i="27"/>
  <c r="B132" i="29"/>
  <c r="I132" i="29" s="1"/>
  <c r="W134" i="55"/>
  <c r="W117" i="27"/>
  <c r="W118" i="27" s="1"/>
  <c r="AG116" i="27"/>
  <c r="AG117" i="27" s="1"/>
  <c r="AG118" i="27" s="1"/>
  <c r="B114" i="29"/>
  <c r="S109" i="27"/>
  <c r="W107" i="27"/>
  <c r="M110" i="27"/>
  <c r="M120" i="27" s="1"/>
  <c r="S107" i="55"/>
  <c r="M109" i="55"/>
  <c r="P137" i="29"/>
  <c r="AA120" i="27"/>
  <c r="C118" i="29"/>
  <c r="O137" i="29"/>
  <c r="E8" i="54"/>
  <c r="P107" i="29"/>
  <c r="M136" i="27"/>
  <c r="S135" i="27"/>
  <c r="M135" i="55"/>
  <c r="Z139" i="55"/>
  <c r="Z120" i="55"/>
  <c r="L43" i="29"/>
  <c r="U103" i="29"/>
  <c r="L108" i="29"/>
  <c r="L140" i="29"/>
  <c r="AC92" i="29"/>
  <c r="U94" i="29"/>
  <c r="L38" i="29"/>
  <c r="U36" i="29"/>
  <c r="U82" i="29"/>
  <c r="AC77" i="29"/>
  <c r="U99" i="29"/>
  <c r="Z144" i="55"/>
  <c r="Z147" i="55"/>
  <c r="Z149" i="55" s="1"/>
  <c r="U157" i="29"/>
  <c r="AC152" i="29"/>
  <c r="L135" i="29"/>
  <c r="U130" i="29"/>
  <c r="L116" i="29"/>
  <c r="U111" i="29"/>
  <c r="L127" i="29"/>
  <c r="U122" i="29"/>
  <c r="L162" i="29"/>
  <c r="U160" i="29"/>
  <c r="U165" i="29" s="1"/>
  <c r="AH81" i="29" l="1"/>
  <c r="I114" i="29"/>
  <c r="I115" i="29" s="1"/>
  <c r="I116" i="29" s="1"/>
  <c r="AC111" i="29" s="1"/>
  <c r="S114" i="29"/>
  <c r="P115" i="29"/>
  <c r="Q114" i="29"/>
  <c r="AC149" i="27"/>
  <c r="AD148" i="27"/>
  <c r="AE144" i="27"/>
  <c r="AE120" i="27"/>
  <c r="AF167" i="29"/>
  <c r="AA167" i="29"/>
  <c r="L148" i="55"/>
  <c r="L149" i="55" s="1"/>
  <c r="D149" i="55"/>
  <c r="O116" i="29"/>
  <c r="O118" i="29" s="1"/>
  <c r="X115" i="29"/>
  <c r="O141" i="29"/>
  <c r="AC148" i="55"/>
  <c r="AC144" i="55"/>
  <c r="AM144" i="55" s="1"/>
  <c r="AN144" i="55" s="1"/>
  <c r="AD143" i="55"/>
  <c r="AE143" i="55" s="1"/>
  <c r="H146" i="29"/>
  <c r="H147" i="29" s="1"/>
  <c r="H142" i="29"/>
  <c r="F146" i="29"/>
  <c r="F147" i="29" s="1"/>
  <c r="F142" i="29"/>
  <c r="AG82" i="29"/>
  <c r="N118" i="29"/>
  <c r="AG166" i="29"/>
  <c r="AA82" i="29"/>
  <c r="W127" i="29"/>
  <c r="Y126" i="29"/>
  <c r="X127" i="29"/>
  <c r="X135" i="29"/>
  <c r="W135" i="29"/>
  <c r="Y134" i="29"/>
  <c r="W116" i="29"/>
  <c r="X108" i="29"/>
  <c r="AB149" i="55"/>
  <c r="N146" i="29"/>
  <c r="N147" i="29" s="1"/>
  <c r="W141" i="29"/>
  <c r="N142" i="29"/>
  <c r="Y107" i="29"/>
  <c r="W108" i="29"/>
  <c r="AG165" i="29"/>
  <c r="AE167" i="29"/>
  <c r="B145" i="29"/>
  <c r="I140" i="29"/>
  <c r="AA149" i="27"/>
  <c r="E145" i="29"/>
  <c r="E147" i="29" s="1"/>
  <c r="E142" i="29"/>
  <c r="W147" i="55"/>
  <c r="J140" i="29"/>
  <c r="S103" i="29"/>
  <c r="Y114" i="29"/>
  <c r="S111" i="29"/>
  <c r="W117" i="55"/>
  <c r="W118" i="55" s="1"/>
  <c r="J113" i="29"/>
  <c r="Q113" i="29" s="1"/>
  <c r="B126" i="29"/>
  <c r="B127" i="29" s="1"/>
  <c r="I126" i="29"/>
  <c r="I127" i="29" s="1"/>
  <c r="W128" i="55"/>
  <c r="W129" i="55" s="1"/>
  <c r="J124" i="29"/>
  <c r="Q124" i="29" s="1"/>
  <c r="J132" i="29"/>
  <c r="Q132" i="29" s="1"/>
  <c r="S110" i="27"/>
  <c r="S120" i="27" s="1"/>
  <c r="W109" i="27"/>
  <c r="W110" i="27" s="1"/>
  <c r="W120" i="27" s="1"/>
  <c r="AG107" i="27"/>
  <c r="AG109" i="27" s="1"/>
  <c r="AG110" i="27" s="1"/>
  <c r="B105" i="29"/>
  <c r="I105" i="29" s="1"/>
  <c r="W107" i="55"/>
  <c r="S109" i="55"/>
  <c r="M110" i="55"/>
  <c r="M120" i="55" s="1"/>
  <c r="P108" i="29"/>
  <c r="S136" i="27"/>
  <c r="W135" i="27"/>
  <c r="M136" i="55"/>
  <c r="S135" i="55"/>
  <c r="AD166" i="29"/>
  <c r="B115" i="29"/>
  <c r="B116" i="29" s="1"/>
  <c r="M137" i="27"/>
  <c r="M139" i="27" s="1"/>
  <c r="M143" i="27"/>
  <c r="M144" i="27" s="1"/>
  <c r="L118" i="29"/>
  <c r="U108" i="29"/>
  <c r="U140" i="29"/>
  <c r="AC94" i="29"/>
  <c r="G9" i="57"/>
  <c r="G8" i="57"/>
  <c r="AC82" i="29"/>
  <c r="U116" i="29"/>
  <c r="G18" i="57"/>
  <c r="AC154" i="29"/>
  <c r="AC155" i="29"/>
  <c r="AC165" i="29"/>
  <c r="U167" i="29"/>
  <c r="U38" i="29"/>
  <c r="L145" i="29"/>
  <c r="L147" i="29" s="1"/>
  <c r="L142" i="29"/>
  <c r="L137" i="29"/>
  <c r="U127" i="29"/>
  <c r="U135" i="29"/>
  <c r="U162" i="29"/>
  <c r="AC160" i="29"/>
  <c r="Z114" i="29" l="1"/>
  <c r="P116" i="29"/>
  <c r="P118" i="29" s="1"/>
  <c r="P141" i="29"/>
  <c r="AH166" i="29"/>
  <c r="AD149" i="27"/>
  <c r="AE148" i="27"/>
  <c r="AE149" i="27" s="1"/>
  <c r="AG120" i="27"/>
  <c r="Y115" i="29"/>
  <c r="Y116" i="29" s="1"/>
  <c r="X116" i="29"/>
  <c r="O146" i="29"/>
  <c r="O147" i="29" s="1"/>
  <c r="X141" i="29"/>
  <c r="O142" i="29"/>
  <c r="AC149" i="55"/>
  <c r="AD148" i="55"/>
  <c r="AD144" i="55"/>
  <c r="AC116" i="29"/>
  <c r="AC122" i="29"/>
  <c r="AC130" i="29"/>
  <c r="AG167" i="29"/>
  <c r="AE126" i="29"/>
  <c r="AG124" i="29"/>
  <c r="AE127" i="29"/>
  <c r="E14" i="57" s="1"/>
  <c r="W137" i="29"/>
  <c r="AG126" i="29"/>
  <c r="Y127" i="29"/>
  <c r="AF127" i="29"/>
  <c r="F14" i="57" s="1"/>
  <c r="X137" i="29"/>
  <c r="Y135" i="29"/>
  <c r="W146" i="29"/>
  <c r="W142" i="29"/>
  <c r="Y108" i="29"/>
  <c r="W118" i="29"/>
  <c r="I145" i="29"/>
  <c r="AG147" i="27"/>
  <c r="J145" i="29"/>
  <c r="S140" i="29"/>
  <c r="AA111" i="29"/>
  <c r="S113" i="29"/>
  <c r="Z113" i="29" s="1"/>
  <c r="J115" i="29"/>
  <c r="J116" i="29" s="1"/>
  <c r="AA125" i="29"/>
  <c r="AA130" i="29"/>
  <c r="AF124" i="29"/>
  <c r="AE124" i="29"/>
  <c r="AG125" i="29"/>
  <c r="AF125" i="29"/>
  <c r="AB126" i="29"/>
  <c r="AF130" i="29"/>
  <c r="AD126" i="29"/>
  <c r="AE122" i="29"/>
  <c r="AG122" i="29"/>
  <c r="AD124" i="29"/>
  <c r="AC126" i="29"/>
  <c r="AB124" i="29"/>
  <c r="AB125" i="29"/>
  <c r="AE130" i="29"/>
  <c r="AC125" i="29"/>
  <c r="AD125" i="29"/>
  <c r="AC124" i="29"/>
  <c r="AF122" i="29"/>
  <c r="AE125" i="29"/>
  <c r="S124" i="29"/>
  <c r="Z124" i="29" s="1"/>
  <c r="J126" i="29"/>
  <c r="J127" i="29" s="1"/>
  <c r="S132" i="29"/>
  <c r="Z132" i="29" s="1"/>
  <c r="I107" i="29"/>
  <c r="B107" i="29"/>
  <c r="W109" i="55"/>
  <c r="W110" i="55" s="1"/>
  <c r="W120" i="55" s="1"/>
  <c r="J105" i="29"/>
  <c r="Q105" i="29" s="1"/>
  <c r="S110" i="55"/>
  <c r="S120" i="55" s="1"/>
  <c r="W136" i="27"/>
  <c r="W137" i="27" s="1"/>
  <c r="W139" i="27" s="1"/>
  <c r="AG139" i="27" s="1"/>
  <c r="AG135" i="27"/>
  <c r="AG136" i="27" s="1"/>
  <c r="AG137" i="27" s="1"/>
  <c r="B133" i="29"/>
  <c r="I133" i="29" s="1"/>
  <c r="S136" i="55"/>
  <c r="W135" i="55"/>
  <c r="AB115" i="29"/>
  <c r="AB114" i="29"/>
  <c r="AC115" i="29"/>
  <c r="AB113" i="29"/>
  <c r="AC113" i="29"/>
  <c r="AC114" i="29"/>
  <c r="AF114" i="29"/>
  <c r="AF113" i="29"/>
  <c r="AE113" i="29"/>
  <c r="AE116" i="29"/>
  <c r="E12" i="57" s="1"/>
  <c r="AF126" i="29"/>
  <c r="AA122" i="29"/>
  <c r="S137" i="27"/>
  <c r="S139" i="27" s="1"/>
  <c r="S143" i="27"/>
  <c r="M137" i="55"/>
  <c r="M139" i="55" s="1"/>
  <c r="M143" i="55"/>
  <c r="M144" i="55" s="1"/>
  <c r="AE115" i="29"/>
  <c r="AF115" i="29"/>
  <c r="AE114" i="29"/>
  <c r="AA114" i="29"/>
  <c r="AC156" i="29"/>
  <c r="AC157" i="29" s="1"/>
  <c r="AC167" i="29"/>
  <c r="AC162" i="29"/>
  <c r="G19" i="57"/>
  <c r="U118" i="29"/>
  <c r="AC127" i="29"/>
  <c r="U137" i="29"/>
  <c r="U142" i="29"/>
  <c r="U145" i="29"/>
  <c r="G14" i="57" l="1"/>
  <c r="P146" i="29"/>
  <c r="P147" i="29" s="1"/>
  <c r="P142" i="29"/>
  <c r="AD149" i="55"/>
  <c r="AE148" i="55"/>
  <c r="AH125" i="29"/>
  <c r="AG130" i="29"/>
  <c r="X118" i="29"/>
  <c r="AF116" i="29"/>
  <c r="X146" i="29"/>
  <c r="X147" i="29" s="1"/>
  <c r="X142" i="29"/>
  <c r="Y141" i="29"/>
  <c r="AG113" i="29"/>
  <c r="AG114" i="29"/>
  <c r="AG127" i="29"/>
  <c r="Y137" i="29"/>
  <c r="W147" i="29"/>
  <c r="Y118" i="29"/>
  <c r="S145" i="29"/>
  <c r="S115" i="29"/>
  <c r="Z115" i="29" s="1"/>
  <c r="AA113" i="29"/>
  <c r="AA124" i="29"/>
  <c r="AH124" i="29" s="1"/>
  <c r="S126" i="29"/>
  <c r="I108" i="29"/>
  <c r="B108" i="29"/>
  <c r="B118" i="29" s="1"/>
  <c r="S105" i="29"/>
  <c r="Z105" i="29" s="1"/>
  <c r="J107" i="29"/>
  <c r="J108" i="29" s="1"/>
  <c r="J118" i="29" s="1"/>
  <c r="B134" i="29"/>
  <c r="I134" i="29"/>
  <c r="W136" i="55"/>
  <c r="W137" i="55" s="1"/>
  <c r="W139" i="55" s="1"/>
  <c r="J133" i="29"/>
  <c r="Q133" i="29" s="1"/>
  <c r="S144" i="27"/>
  <c r="W143" i="27"/>
  <c r="AG115" i="29"/>
  <c r="AD115" i="29"/>
  <c r="AD114" i="29"/>
  <c r="AD113" i="29"/>
  <c r="S137" i="55"/>
  <c r="S139" i="55" s="1"/>
  <c r="S143" i="55"/>
  <c r="U147" i="29"/>
  <c r="AG116" i="29" l="1"/>
  <c r="F12" i="57"/>
  <c r="G12" i="57" s="1"/>
  <c r="AH113" i="29"/>
  <c r="AH114" i="29"/>
  <c r="Y146" i="29"/>
  <c r="Y147" i="29" s="1"/>
  <c r="Y142" i="29"/>
  <c r="S116" i="29"/>
  <c r="AA116" i="29" s="1"/>
  <c r="AA115" i="29"/>
  <c r="AH115" i="29" s="1"/>
  <c r="S127" i="29"/>
  <c r="AA126" i="29"/>
  <c r="AH126" i="29" s="1"/>
  <c r="AA103" i="29"/>
  <c r="AC108" i="29"/>
  <c r="AE108" i="29"/>
  <c r="E11" i="57" s="1"/>
  <c r="AG107" i="29"/>
  <c r="AF108" i="29"/>
  <c r="F11" i="57" s="1"/>
  <c r="AE103" i="29"/>
  <c r="AF103" i="29"/>
  <c r="AG103" i="29"/>
  <c r="AC107" i="29"/>
  <c r="AC105" i="29"/>
  <c r="AD107" i="29"/>
  <c r="AD105" i="29"/>
  <c r="AB107" i="29"/>
  <c r="AB105" i="29"/>
  <c r="AC106" i="29"/>
  <c r="I118" i="29"/>
  <c r="AB106" i="29"/>
  <c r="AD106" i="29"/>
  <c r="AE105" i="29"/>
  <c r="AF105" i="29"/>
  <c r="AG105" i="29"/>
  <c r="AA106" i="29"/>
  <c r="AF106" i="29"/>
  <c r="AE106" i="29"/>
  <c r="AC103" i="29"/>
  <c r="AE107" i="29"/>
  <c r="AG106" i="29"/>
  <c r="AF107" i="29"/>
  <c r="AA105" i="29"/>
  <c r="S107" i="29"/>
  <c r="J134" i="29"/>
  <c r="S133" i="29"/>
  <c r="Z133" i="29" s="1"/>
  <c r="W144" i="27"/>
  <c r="AG143" i="27"/>
  <c r="AG144" i="27" s="1"/>
  <c r="S144" i="55"/>
  <c r="W143" i="55"/>
  <c r="AG108" i="29"/>
  <c r="B135" i="29"/>
  <c r="B137" i="29" s="1"/>
  <c r="B141" i="29"/>
  <c r="B142" i="29" s="1"/>
  <c r="I135" i="29"/>
  <c r="I141" i="29"/>
  <c r="I142" i="29" s="1"/>
  <c r="G11" i="57" l="1"/>
  <c r="AH105" i="29"/>
  <c r="AH106" i="29"/>
  <c r="AA127" i="29"/>
  <c r="AC118" i="29"/>
  <c r="AE118" i="29"/>
  <c r="E13" i="57" s="1"/>
  <c r="AF118" i="29"/>
  <c r="F13" i="57" s="1"/>
  <c r="S108" i="29"/>
  <c r="AA107" i="29"/>
  <c r="AH107" i="29" s="1"/>
  <c r="J141" i="29"/>
  <c r="J142" i="29" s="1"/>
  <c r="J135" i="29"/>
  <c r="J137" i="29" s="1"/>
  <c r="S134" i="29"/>
  <c r="AA133" i="29"/>
  <c r="W144" i="55"/>
  <c r="AF134" i="29"/>
  <c r="AE134" i="29"/>
  <c r="AG132" i="29"/>
  <c r="AE132" i="29"/>
  <c r="AF132" i="29"/>
  <c r="AG133" i="29"/>
  <c r="AF133" i="29"/>
  <c r="AB133" i="29"/>
  <c r="AC133" i="29"/>
  <c r="AD133" i="29"/>
  <c r="AC132" i="29"/>
  <c r="AB132" i="29"/>
  <c r="AC134" i="29"/>
  <c r="AD134" i="29"/>
  <c r="AD132" i="29"/>
  <c r="AB134" i="29"/>
  <c r="AE133" i="29"/>
  <c r="AF135" i="29"/>
  <c r="F15" i="57" s="1"/>
  <c r="AE135" i="29"/>
  <c r="E15" i="57" s="1"/>
  <c r="AC135" i="29"/>
  <c r="I137" i="29"/>
  <c r="AG134" i="29"/>
  <c r="AG135" i="29"/>
  <c r="AA132" i="29"/>
  <c r="AC140" i="29"/>
  <c r="AC142" i="29"/>
  <c r="AF141" i="29"/>
  <c r="AE141" i="29"/>
  <c r="AE140" i="29"/>
  <c r="AF140" i="29"/>
  <c r="AC141" i="29"/>
  <c r="AB141" i="29"/>
  <c r="AA140" i="29"/>
  <c r="AE142" i="29"/>
  <c r="E17" i="57" s="1"/>
  <c r="AF142" i="29"/>
  <c r="L18" i="29"/>
  <c r="Z22" i="55"/>
  <c r="L23" i="29"/>
  <c r="Z27" i="55"/>
  <c r="L8" i="29"/>
  <c r="Z30" i="55"/>
  <c r="Z17" i="55"/>
  <c r="L13" i="29"/>
  <c r="D11" i="54" l="1"/>
  <c r="F17" i="57"/>
  <c r="G13" i="57"/>
  <c r="G15" i="57"/>
  <c r="AH132" i="29"/>
  <c r="AH133" i="29"/>
  <c r="AD141" i="29"/>
  <c r="AG141" i="29"/>
  <c r="AG118" i="29"/>
  <c r="AA108" i="29"/>
  <c r="S118" i="29"/>
  <c r="AA118" i="29" s="1"/>
  <c r="S141" i="29"/>
  <c r="Z141" i="29" s="1"/>
  <c r="AA134" i="29"/>
  <c r="AH134" i="29" s="1"/>
  <c r="S135" i="29"/>
  <c r="AG137" i="29"/>
  <c r="AF137" i="29"/>
  <c r="F16" i="57" s="1"/>
  <c r="AE137" i="29"/>
  <c r="E16" i="57" s="1"/>
  <c r="AC137" i="29"/>
  <c r="AG142" i="29"/>
  <c r="C11" i="54"/>
  <c r="AG140" i="29"/>
  <c r="L28" i="29"/>
  <c r="U8" i="29"/>
  <c r="L10" i="29"/>
  <c r="U10" i="29" s="1"/>
  <c r="U13" i="29"/>
  <c r="L15" i="29"/>
  <c r="U23" i="29"/>
  <c r="L25" i="29"/>
  <c r="Z32" i="55"/>
  <c r="U18" i="29"/>
  <c r="L20" i="29"/>
  <c r="G16" i="57" l="1"/>
  <c r="E11" i="54"/>
  <c r="S142" i="29"/>
  <c r="AA142" i="29" s="1"/>
  <c r="AA141" i="29"/>
  <c r="AH141" i="29" s="1"/>
  <c r="S137" i="29"/>
  <c r="AA137" i="29" s="1"/>
  <c r="AA135" i="29"/>
  <c r="E53" i="27"/>
  <c r="E49" i="27"/>
  <c r="E48" i="55"/>
  <c r="G48" i="27"/>
  <c r="H53" i="27"/>
  <c r="J48" i="27"/>
  <c r="H48" i="55"/>
  <c r="H49" i="27"/>
  <c r="B53" i="27"/>
  <c r="D48" i="27"/>
  <c r="B48" i="55"/>
  <c r="B49" i="27"/>
  <c r="K48" i="27"/>
  <c r="U25" i="29"/>
  <c r="AC23" i="29"/>
  <c r="AC8" i="29"/>
  <c r="U20" i="29"/>
  <c r="AC18" i="29"/>
  <c r="AC13" i="29"/>
  <c r="U15" i="29"/>
  <c r="U28" i="29"/>
  <c r="L30" i="29"/>
  <c r="E54" i="27" l="1"/>
  <c r="G49" i="27"/>
  <c r="E50" i="27"/>
  <c r="E55" i="27" s="1"/>
  <c r="E53" i="55"/>
  <c r="G48" i="55"/>
  <c r="E49" i="55"/>
  <c r="G53" i="27"/>
  <c r="J53" i="27"/>
  <c r="H53" i="55"/>
  <c r="J48" i="55"/>
  <c r="H49" i="55"/>
  <c r="H54" i="27"/>
  <c r="J49" i="27"/>
  <c r="H50" i="27"/>
  <c r="H55" i="27" s="1"/>
  <c r="L48" i="27"/>
  <c r="W48" i="27" s="1"/>
  <c r="B53" i="55"/>
  <c r="D48" i="55"/>
  <c r="B49" i="55"/>
  <c r="K48" i="55"/>
  <c r="B54" i="27"/>
  <c r="D49" i="27"/>
  <c r="D50" i="27" s="1"/>
  <c r="B50" i="27"/>
  <c r="B55" i="27" s="1"/>
  <c r="K49" i="27"/>
  <c r="K53" i="27"/>
  <c r="AC15" i="29"/>
  <c r="AC25" i="29"/>
  <c r="AC28" i="29"/>
  <c r="U30" i="29"/>
  <c r="AC20" i="29"/>
  <c r="AC10" i="29"/>
  <c r="G53" i="55" l="1"/>
  <c r="E54" i="55"/>
  <c r="G49" i="55"/>
  <c r="E50" i="55"/>
  <c r="E55" i="55" s="1"/>
  <c r="J53" i="55"/>
  <c r="H54" i="55"/>
  <c r="J49" i="55"/>
  <c r="H50" i="55"/>
  <c r="H55" i="55" s="1"/>
  <c r="B46" i="29"/>
  <c r="D53" i="55"/>
  <c r="L48" i="55"/>
  <c r="B54" i="55"/>
  <c r="D49" i="55"/>
  <c r="D50" i="55" s="1"/>
  <c r="B50" i="55"/>
  <c r="B55" i="55" s="1"/>
  <c r="K49" i="55"/>
  <c r="K53" i="55"/>
  <c r="D54" i="27"/>
  <c r="L49" i="27"/>
  <c r="K54" i="27"/>
  <c r="K50" i="27"/>
  <c r="K55" i="27" s="1"/>
  <c r="AA48" i="27"/>
  <c r="AE48" i="27" s="1"/>
  <c r="Y50" i="27"/>
  <c r="C46" i="29"/>
  <c r="Z50" i="27"/>
  <c r="D46" i="29"/>
  <c r="D48" i="29" s="1"/>
  <c r="AB54" i="27"/>
  <c r="AD49" i="27"/>
  <c r="AE49" i="27" s="1"/>
  <c r="AB50" i="27"/>
  <c r="F47" i="29"/>
  <c r="AC54" i="27"/>
  <c r="G47" i="29"/>
  <c r="AC50" i="27"/>
  <c r="H69" i="55"/>
  <c r="H70" i="27"/>
  <c r="J69" i="27"/>
  <c r="H73" i="27"/>
  <c r="E74" i="27"/>
  <c r="E87" i="27" s="1"/>
  <c r="E172" i="27" s="1"/>
  <c r="E70" i="27"/>
  <c r="E69" i="55"/>
  <c r="G69" i="27"/>
  <c r="B74" i="27"/>
  <c r="B87" i="27" s="1"/>
  <c r="B172" i="27" s="1"/>
  <c r="D69" i="27"/>
  <c r="B69" i="55"/>
  <c r="K69" i="27"/>
  <c r="B70" i="27"/>
  <c r="G54" i="27"/>
  <c r="G50" i="27"/>
  <c r="J54" i="27"/>
  <c r="J50" i="27"/>
  <c r="J55" i="27" s="1"/>
  <c r="M75" i="27"/>
  <c r="S70" i="27"/>
  <c r="M70" i="55"/>
  <c r="G5" i="57"/>
  <c r="AC30" i="29"/>
  <c r="D55" i="55" l="1"/>
  <c r="L53" i="55"/>
  <c r="W48" i="55"/>
  <c r="D54" i="55"/>
  <c r="L49" i="55"/>
  <c r="K54" i="55"/>
  <c r="K50" i="55"/>
  <c r="K55" i="55" s="1"/>
  <c r="Z50" i="55"/>
  <c r="Z53" i="55"/>
  <c r="L46" i="29"/>
  <c r="AB54" i="55"/>
  <c r="AD49" i="55"/>
  <c r="AE49" i="55" s="1"/>
  <c r="N47" i="29"/>
  <c r="AB50" i="55"/>
  <c r="AC54" i="55"/>
  <c r="O47" i="29"/>
  <c r="AC50" i="55"/>
  <c r="L54" i="27"/>
  <c r="W49" i="27"/>
  <c r="AA50" i="27"/>
  <c r="AG48" i="27"/>
  <c r="C48" i="29"/>
  <c r="E46" i="29"/>
  <c r="I46" i="29" s="1"/>
  <c r="AB55" i="27"/>
  <c r="AD54" i="27"/>
  <c r="AD50" i="27"/>
  <c r="F52" i="29"/>
  <c r="H47" i="29"/>
  <c r="H48" i="29" s="1"/>
  <c r="F48" i="29"/>
  <c r="AC55" i="27"/>
  <c r="G52" i="29"/>
  <c r="G48" i="29"/>
  <c r="J69" i="55"/>
  <c r="H74" i="55"/>
  <c r="H87" i="55" s="1"/>
  <c r="H172" i="55" s="1"/>
  <c r="H74" i="27"/>
  <c r="H87" i="27" s="1"/>
  <c r="H172" i="27" s="1"/>
  <c r="K172" i="27" s="1"/>
  <c r="J70" i="27"/>
  <c r="H71" i="27"/>
  <c r="H70" i="55"/>
  <c r="J74" i="27"/>
  <c r="J87" i="27" s="1"/>
  <c r="J172" i="27" s="1"/>
  <c r="E75" i="27"/>
  <c r="E88" i="27" s="1"/>
  <c r="E173" i="27" s="1"/>
  <c r="G70" i="27"/>
  <c r="E71" i="27"/>
  <c r="E76" i="27" s="1"/>
  <c r="E89" i="27" s="1"/>
  <c r="E174" i="27" s="1"/>
  <c r="E74" i="55"/>
  <c r="E87" i="55" s="1"/>
  <c r="E172" i="55" s="1"/>
  <c r="G69" i="55"/>
  <c r="E70" i="55"/>
  <c r="G74" i="27"/>
  <c r="G87" i="27" s="1"/>
  <c r="G172" i="27" s="1"/>
  <c r="D74" i="27"/>
  <c r="L69" i="27"/>
  <c r="B74" i="55"/>
  <c r="B87" i="55" s="1"/>
  <c r="B172" i="55" s="1"/>
  <c r="D69" i="55"/>
  <c r="K69" i="55"/>
  <c r="B70" i="55"/>
  <c r="K74" i="27"/>
  <c r="K87" i="27" s="1"/>
  <c r="B75" i="27"/>
  <c r="B88" i="27" s="1"/>
  <c r="B173" i="27" s="1"/>
  <c r="D70" i="27"/>
  <c r="D71" i="27" s="1"/>
  <c r="K70" i="27"/>
  <c r="B71" i="27"/>
  <c r="B76" i="27" s="1"/>
  <c r="B89" i="27" s="1"/>
  <c r="B174" i="27" s="1"/>
  <c r="L50" i="27"/>
  <c r="G55" i="27"/>
  <c r="M76" i="27"/>
  <c r="M88" i="27"/>
  <c r="M89" i="27" s="1"/>
  <c r="S75" i="27"/>
  <c r="S71" i="27"/>
  <c r="M75" i="55"/>
  <c r="S70" i="55"/>
  <c r="G54" i="55"/>
  <c r="G50" i="55"/>
  <c r="J54" i="55"/>
  <c r="J50" i="55"/>
  <c r="J55" i="55" s="1"/>
  <c r="J75" i="27" l="1"/>
  <c r="J88" i="27" s="1"/>
  <c r="J71" i="27"/>
  <c r="J76" i="27" s="1"/>
  <c r="E48" i="29"/>
  <c r="G75" i="27"/>
  <c r="G88" i="27" s="1"/>
  <c r="G71" i="27"/>
  <c r="G55" i="55"/>
  <c r="L50" i="55"/>
  <c r="L55" i="55" s="1"/>
  <c r="W53" i="55"/>
  <c r="J46" i="29"/>
  <c r="L54" i="55"/>
  <c r="W49" i="55"/>
  <c r="W50" i="55" s="1"/>
  <c r="Z55" i="55"/>
  <c r="L48" i="29"/>
  <c r="L51" i="29"/>
  <c r="U46" i="29"/>
  <c r="AB55" i="55"/>
  <c r="AJ55" i="55" s="1"/>
  <c r="AK55" i="55" s="1"/>
  <c r="AD54" i="55"/>
  <c r="AD50" i="55"/>
  <c r="N52" i="29"/>
  <c r="W47" i="29"/>
  <c r="N48" i="29"/>
  <c r="P47" i="29"/>
  <c r="P48" i="29" s="1"/>
  <c r="AC55" i="55"/>
  <c r="AM55" i="55" s="1"/>
  <c r="AN55" i="55" s="1"/>
  <c r="O52" i="29"/>
  <c r="X47" i="29"/>
  <c r="O48" i="29"/>
  <c r="W54" i="27"/>
  <c r="W50" i="27"/>
  <c r="B47" i="29"/>
  <c r="I47" i="29" s="1"/>
  <c r="AD55" i="27"/>
  <c r="H52" i="29"/>
  <c r="F53" i="29"/>
  <c r="G53" i="29"/>
  <c r="J74" i="55"/>
  <c r="J87" i="55" s="1"/>
  <c r="J172" i="55" s="1"/>
  <c r="H76" i="27"/>
  <c r="H89" i="27" s="1"/>
  <c r="H174" i="27" s="1"/>
  <c r="K174" i="27" s="1"/>
  <c r="H75" i="27"/>
  <c r="H88" i="27" s="1"/>
  <c r="H173" i="27" s="1"/>
  <c r="K173" i="27" s="1"/>
  <c r="H75" i="55"/>
  <c r="H88" i="55" s="1"/>
  <c r="H173" i="55" s="1"/>
  <c r="J70" i="55"/>
  <c r="H71" i="55"/>
  <c r="H76" i="55" s="1"/>
  <c r="H89" i="55" s="1"/>
  <c r="H174" i="55" s="1"/>
  <c r="G74" i="55"/>
  <c r="G87" i="55" s="1"/>
  <c r="G172" i="55" s="1"/>
  <c r="E75" i="55"/>
  <c r="E88" i="55" s="1"/>
  <c r="E173" i="55" s="1"/>
  <c r="G70" i="55"/>
  <c r="E71" i="55"/>
  <c r="E76" i="55" s="1"/>
  <c r="E89" i="55" s="1"/>
  <c r="E174" i="55" s="1"/>
  <c r="E176" i="55" s="1"/>
  <c r="L74" i="27"/>
  <c r="W69" i="27"/>
  <c r="D76" i="27"/>
  <c r="D74" i="55"/>
  <c r="D87" i="55" s="1"/>
  <c r="D172" i="55" s="1"/>
  <c r="L69" i="55"/>
  <c r="K74" i="55"/>
  <c r="K87" i="55" s="1"/>
  <c r="B75" i="55"/>
  <c r="B88" i="55" s="1"/>
  <c r="B173" i="55" s="1"/>
  <c r="D70" i="55"/>
  <c r="D71" i="55" s="1"/>
  <c r="B71" i="55"/>
  <c r="B76" i="55" s="1"/>
  <c r="B89" i="55" s="1"/>
  <c r="B174" i="55" s="1"/>
  <c r="K70" i="55"/>
  <c r="Y74" i="27"/>
  <c r="Y76" i="27" s="1"/>
  <c r="Y71" i="27"/>
  <c r="AA69" i="27"/>
  <c r="AE69" i="27" s="1"/>
  <c r="C67" i="29"/>
  <c r="Z74" i="27"/>
  <c r="Z76" i="27" s="1"/>
  <c r="D67" i="29"/>
  <c r="Z71" i="27"/>
  <c r="D75" i="27"/>
  <c r="D88" i="27" s="1"/>
  <c r="L70" i="27"/>
  <c r="K75" i="27"/>
  <c r="K88" i="27" s="1"/>
  <c r="K71" i="27"/>
  <c r="K76" i="27" s="1"/>
  <c r="K89" i="27" s="1"/>
  <c r="S76" i="27"/>
  <c r="S88" i="27"/>
  <c r="M88" i="55"/>
  <c r="M89" i="55" s="1"/>
  <c r="M76" i="55"/>
  <c r="S75" i="55"/>
  <c r="S71" i="55"/>
  <c r="K172" i="55"/>
  <c r="AA162" i="55"/>
  <c r="AE162" i="55" s="1"/>
  <c r="K160" i="29"/>
  <c r="Y164" i="55"/>
  <c r="AA154" i="55"/>
  <c r="AE154" i="55" s="1"/>
  <c r="K152" i="29"/>
  <c r="Y159" i="55"/>
  <c r="Y167" i="55"/>
  <c r="AA79" i="55"/>
  <c r="AE79" i="55" s="1"/>
  <c r="K77" i="29"/>
  <c r="Y84" i="55"/>
  <c r="AA94" i="55"/>
  <c r="AE94" i="55" s="1"/>
  <c r="Y96" i="55"/>
  <c r="K92" i="29"/>
  <c r="Y101" i="55"/>
  <c r="AA99" i="55"/>
  <c r="AE99" i="55" s="1"/>
  <c r="K97" i="29"/>
  <c r="J89" i="27" l="1"/>
  <c r="J173" i="27"/>
  <c r="J174" i="27" s="1"/>
  <c r="G89" i="27"/>
  <c r="G173" i="27"/>
  <c r="G174" i="27" s="1"/>
  <c r="G76" i="27"/>
  <c r="L71" i="27"/>
  <c r="L76" i="27" s="1"/>
  <c r="K173" i="55"/>
  <c r="J51" i="29"/>
  <c r="S46" i="29"/>
  <c r="W54" i="55"/>
  <c r="W55" i="55" s="1"/>
  <c r="J47" i="29"/>
  <c r="L53" i="29"/>
  <c r="U48" i="29"/>
  <c r="AD55" i="55"/>
  <c r="N53" i="29"/>
  <c r="P52" i="29"/>
  <c r="W52" i="29"/>
  <c r="W48" i="29"/>
  <c r="Y47" i="29"/>
  <c r="Y48" i="29" s="1"/>
  <c r="X52" i="29"/>
  <c r="O53" i="29"/>
  <c r="X48" i="29"/>
  <c r="B48" i="29"/>
  <c r="B52" i="29"/>
  <c r="H53" i="29"/>
  <c r="W74" i="27"/>
  <c r="B67" i="29"/>
  <c r="L172" i="55"/>
  <c r="W172" i="55" s="1"/>
  <c r="D76" i="55"/>
  <c r="L74" i="55"/>
  <c r="L87" i="55" s="1"/>
  <c r="W69" i="55"/>
  <c r="Z74" i="55"/>
  <c r="Z71" i="55"/>
  <c r="L67" i="29"/>
  <c r="D75" i="55"/>
  <c r="D88" i="55" s="1"/>
  <c r="L70" i="55"/>
  <c r="B176" i="55"/>
  <c r="K174" i="55"/>
  <c r="K75" i="55"/>
  <c r="K88" i="55" s="1"/>
  <c r="K71" i="55"/>
  <c r="K76" i="55" s="1"/>
  <c r="K89" i="55" s="1"/>
  <c r="AA74" i="27"/>
  <c r="AG69" i="27"/>
  <c r="AA71" i="27"/>
  <c r="C72" i="29"/>
  <c r="E67" i="29"/>
  <c r="E69" i="29" s="1"/>
  <c r="C69" i="29"/>
  <c r="D72" i="29"/>
  <c r="D74" i="29" s="1"/>
  <c r="D69" i="29"/>
  <c r="D89" i="27"/>
  <c r="D173" i="27"/>
  <c r="L75" i="27"/>
  <c r="L88" i="27" s="1"/>
  <c r="L89" i="27" s="1"/>
  <c r="W70" i="27"/>
  <c r="W71" i="27" s="1"/>
  <c r="AB75" i="27"/>
  <c r="AD70" i="27"/>
  <c r="AE70" i="27" s="1"/>
  <c r="AB71" i="27"/>
  <c r="F68" i="29"/>
  <c r="AC75" i="27"/>
  <c r="G68" i="29"/>
  <c r="AC71" i="27"/>
  <c r="S89" i="27"/>
  <c r="S76" i="55"/>
  <c r="S88" i="55"/>
  <c r="J75" i="55"/>
  <c r="J88" i="55" s="1"/>
  <c r="J71" i="55"/>
  <c r="J76" i="55" s="1"/>
  <c r="G75" i="55"/>
  <c r="G88" i="55" s="1"/>
  <c r="G71" i="55"/>
  <c r="AA164" i="55"/>
  <c r="K162" i="29"/>
  <c r="M160" i="29"/>
  <c r="Q160" i="29" s="1"/>
  <c r="T160" i="29"/>
  <c r="K165" i="29"/>
  <c r="K167" i="29" s="1"/>
  <c r="AA159" i="55"/>
  <c r="T152" i="29"/>
  <c r="M152" i="29"/>
  <c r="Q152" i="29" s="1"/>
  <c r="K157" i="29"/>
  <c r="AA167" i="55"/>
  <c r="AE167" i="55" s="1"/>
  <c r="Y169" i="55"/>
  <c r="AA64" i="55"/>
  <c r="AE64" i="55" s="1"/>
  <c r="Y66" i="55"/>
  <c r="K62" i="29"/>
  <c r="K57" i="29"/>
  <c r="AA59" i="55"/>
  <c r="AE59" i="55" s="1"/>
  <c r="Y74" i="55"/>
  <c r="Y76" i="55" s="1"/>
  <c r="Y61" i="55"/>
  <c r="Y71" i="55"/>
  <c r="AA69" i="55"/>
  <c r="AE69" i="55" s="1"/>
  <c r="K67" i="29"/>
  <c r="AA84" i="55"/>
  <c r="M77" i="29"/>
  <c r="Q77" i="29" s="1"/>
  <c r="T77" i="29"/>
  <c r="K82" i="29"/>
  <c r="AA96" i="55"/>
  <c r="M92" i="29"/>
  <c r="Q92" i="29" s="1"/>
  <c r="T92" i="29"/>
  <c r="K94" i="29"/>
  <c r="AA101" i="55"/>
  <c r="K99" i="29"/>
  <c r="M97" i="29"/>
  <c r="Q97" i="29" s="1"/>
  <c r="T97" i="29"/>
  <c r="I67" i="29" l="1"/>
  <c r="J48" i="29"/>
  <c r="Q47" i="29"/>
  <c r="L173" i="27"/>
  <c r="G76" i="55"/>
  <c r="L71" i="55"/>
  <c r="L76" i="55" s="1"/>
  <c r="J52" i="29"/>
  <c r="J53" i="29" s="1"/>
  <c r="S47" i="29"/>
  <c r="P53" i="29"/>
  <c r="W53" i="29"/>
  <c r="Y52" i="29"/>
  <c r="X53" i="29"/>
  <c r="I48" i="29"/>
  <c r="I52" i="29"/>
  <c r="B72" i="29"/>
  <c r="W74" i="55"/>
  <c r="J67" i="29"/>
  <c r="Z87" i="55"/>
  <c r="Z76" i="55"/>
  <c r="L69" i="29"/>
  <c r="L72" i="29"/>
  <c r="U67" i="29"/>
  <c r="D173" i="55"/>
  <c r="D89" i="55"/>
  <c r="L75" i="55"/>
  <c r="L88" i="55" s="1"/>
  <c r="L89" i="55" s="1"/>
  <c r="W70" i="55"/>
  <c r="W71" i="55" s="1"/>
  <c r="AB75" i="55"/>
  <c r="AB71" i="55"/>
  <c r="N68" i="29"/>
  <c r="AD70" i="55"/>
  <c r="AE70" i="55" s="1"/>
  <c r="AC75" i="55"/>
  <c r="AC71" i="55"/>
  <c r="O68" i="29"/>
  <c r="AA76" i="27"/>
  <c r="AE74" i="27"/>
  <c r="AG74" i="27" s="1"/>
  <c r="E72" i="29"/>
  <c r="E74" i="29" s="1"/>
  <c r="C74" i="29"/>
  <c r="W75" i="27"/>
  <c r="W76" i="27" s="1"/>
  <c r="B68" i="29"/>
  <c r="AB88" i="27"/>
  <c r="AB76" i="27"/>
  <c r="AD75" i="27"/>
  <c r="AD71" i="27"/>
  <c r="F73" i="29"/>
  <c r="F69" i="29"/>
  <c r="H68" i="29"/>
  <c r="H69" i="29" s="1"/>
  <c r="AC88" i="27"/>
  <c r="AC76" i="27"/>
  <c r="G73" i="29"/>
  <c r="G69" i="29"/>
  <c r="S89" i="55"/>
  <c r="J173" i="55"/>
  <c r="J174" i="55" s="1"/>
  <c r="J89" i="55"/>
  <c r="G173" i="55"/>
  <c r="G174" i="55" s="1"/>
  <c r="G89" i="55"/>
  <c r="AG162" i="55"/>
  <c r="M162" i="29"/>
  <c r="V160" i="29"/>
  <c r="Z160" i="29" s="1"/>
  <c r="AB160" i="29"/>
  <c r="T162" i="29"/>
  <c r="T165" i="29"/>
  <c r="AG154" i="55"/>
  <c r="V152" i="29"/>
  <c r="Z152" i="29" s="1"/>
  <c r="AB152" i="29"/>
  <c r="T157" i="29"/>
  <c r="M165" i="29"/>
  <c r="Q165" i="29" s="1"/>
  <c r="M157" i="29"/>
  <c r="AA169" i="55"/>
  <c r="AA66" i="55"/>
  <c r="M62" i="29"/>
  <c r="Q62" i="29" s="1"/>
  <c r="T62" i="29"/>
  <c r="K64" i="29"/>
  <c r="M57" i="29"/>
  <c r="Q57" i="29" s="1"/>
  <c r="T57" i="29"/>
  <c r="K59" i="29"/>
  <c r="K72" i="29"/>
  <c r="AA61" i="55"/>
  <c r="AA74" i="55"/>
  <c r="AA71" i="55"/>
  <c r="T67" i="29"/>
  <c r="M67" i="29"/>
  <c r="K69" i="29"/>
  <c r="AG79" i="55"/>
  <c r="M82" i="29"/>
  <c r="V77" i="29"/>
  <c r="Z77" i="29" s="1"/>
  <c r="T82" i="29"/>
  <c r="AB77" i="29"/>
  <c r="AG94" i="55"/>
  <c r="M94" i="29"/>
  <c r="V92" i="29"/>
  <c r="Z92" i="29" s="1"/>
  <c r="AB92" i="29"/>
  <c r="T94" i="29"/>
  <c r="AG99" i="55"/>
  <c r="M99" i="29"/>
  <c r="V97" i="29"/>
  <c r="Z97" i="29" s="1"/>
  <c r="T99" i="29"/>
  <c r="AA105" i="55"/>
  <c r="AE105" i="55" s="1"/>
  <c r="K103" i="29"/>
  <c r="Y110" i="55"/>
  <c r="AA113" i="55"/>
  <c r="AE113" i="55" s="1"/>
  <c r="K111" i="29"/>
  <c r="Y118" i="55"/>
  <c r="Q67" i="29" l="1"/>
  <c r="B69" i="29"/>
  <c r="I68" i="29"/>
  <c r="S48" i="29"/>
  <c r="Z47" i="29"/>
  <c r="S52" i="29"/>
  <c r="Z52" i="29" s="1"/>
  <c r="Y53" i="29"/>
  <c r="AF47" i="29"/>
  <c r="AF48" i="29" s="1"/>
  <c r="AE47" i="29"/>
  <c r="AC46" i="29"/>
  <c r="AC48" i="29" s="1"/>
  <c r="I72" i="29"/>
  <c r="W87" i="55"/>
  <c r="J72" i="29"/>
  <c r="S67" i="29"/>
  <c r="Z89" i="55"/>
  <c r="Z172" i="55"/>
  <c r="Z174" i="55" s="1"/>
  <c r="L85" i="29"/>
  <c r="L74" i="29"/>
  <c r="U72" i="29"/>
  <c r="U69" i="29"/>
  <c r="D174" i="55"/>
  <c r="L173" i="55"/>
  <c r="W75" i="55"/>
  <c r="W76" i="55" s="1"/>
  <c r="J68" i="29"/>
  <c r="AB88" i="55"/>
  <c r="AB76" i="55"/>
  <c r="AJ76" i="55" s="1"/>
  <c r="AK76" i="55" s="1"/>
  <c r="N73" i="29"/>
  <c r="P68" i="29"/>
  <c r="P69" i="29" s="1"/>
  <c r="W68" i="29"/>
  <c r="N69" i="29"/>
  <c r="AD75" i="55"/>
  <c r="AD71" i="55"/>
  <c r="AC88" i="55"/>
  <c r="AC76" i="55"/>
  <c r="AM76" i="55" s="1"/>
  <c r="AN76" i="55" s="1"/>
  <c r="O73" i="29"/>
  <c r="O69" i="29"/>
  <c r="X68" i="29"/>
  <c r="W88" i="27"/>
  <c r="B73" i="29"/>
  <c r="AB89" i="27"/>
  <c r="AB173" i="27"/>
  <c r="AD88" i="27"/>
  <c r="AD89" i="27" s="1"/>
  <c r="AD76" i="27"/>
  <c r="F86" i="29"/>
  <c r="F74" i="29"/>
  <c r="H73" i="29"/>
  <c r="AC89" i="27"/>
  <c r="AC173" i="27"/>
  <c r="AC174" i="27" s="1"/>
  <c r="G86" i="29"/>
  <c r="G74" i="29"/>
  <c r="AA46" i="29"/>
  <c r="AE75" i="27"/>
  <c r="AE71" i="27"/>
  <c r="AG70" i="27"/>
  <c r="AG71" i="27" s="1"/>
  <c r="M148" i="27"/>
  <c r="M173" i="27" s="1"/>
  <c r="M174" i="27" s="1"/>
  <c r="S100" i="27"/>
  <c r="M100" i="55"/>
  <c r="M101" i="27"/>
  <c r="M149" i="27" s="1"/>
  <c r="Y142" i="55"/>
  <c r="V162" i="29"/>
  <c r="AD160" i="29"/>
  <c r="AH160" i="29" s="1"/>
  <c r="AB162" i="29"/>
  <c r="T167" i="29"/>
  <c r="AB165" i="29"/>
  <c r="V165" i="29"/>
  <c r="Z165" i="29" s="1"/>
  <c r="V157" i="29"/>
  <c r="AD152" i="29"/>
  <c r="AH152" i="29" s="1"/>
  <c r="AB155" i="29"/>
  <c r="AB154" i="29"/>
  <c r="M167" i="29"/>
  <c r="AG167" i="55"/>
  <c r="AG64" i="55"/>
  <c r="M64" i="29"/>
  <c r="V62" i="29"/>
  <c r="Z62" i="29" s="1"/>
  <c r="AB62" i="29"/>
  <c r="T64" i="29"/>
  <c r="M59" i="29"/>
  <c r="V57" i="29"/>
  <c r="Z57" i="29" s="1"/>
  <c r="AB57" i="29"/>
  <c r="T59" i="29"/>
  <c r="M72" i="29"/>
  <c r="M74" i="29" s="1"/>
  <c r="T72" i="29"/>
  <c r="K74" i="29"/>
  <c r="AG59" i="55"/>
  <c r="AE74" i="55"/>
  <c r="AA76" i="55"/>
  <c r="AG69" i="55"/>
  <c r="V67" i="29"/>
  <c r="T69" i="29"/>
  <c r="M69" i="29"/>
  <c r="V82" i="29"/>
  <c r="AD77" i="29"/>
  <c r="AH77" i="29" s="1"/>
  <c r="AB82" i="29"/>
  <c r="V94" i="29"/>
  <c r="AB94" i="29"/>
  <c r="AD92" i="29"/>
  <c r="AH92" i="29" s="1"/>
  <c r="V99" i="29"/>
  <c r="AA110" i="55"/>
  <c r="M103" i="29"/>
  <c r="Q103" i="29" s="1"/>
  <c r="T103" i="29"/>
  <c r="K108" i="29"/>
  <c r="AA118" i="55"/>
  <c r="M111" i="29"/>
  <c r="Q111" i="29" s="1"/>
  <c r="K116" i="29"/>
  <c r="T111" i="29"/>
  <c r="AA124" i="55"/>
  <c r="AE124" i="55" s="1"/>
  <c r="Y129" i="55"/>
  <c r="K122" i="29"/>
  <c r="AA132" i="55"/>
  <c r="AE132" i="55" s="1"/>
  <c r="K130" i="29"/>
  <c r="Y137" i="55"/>
  <c r="AA25" i="55"/>
  <c r="AE25" i="55" s="1"/>
  <c r="Y27" i="55"/>
  <c r="K23" i="29"/>
  <c r="AA20" i="55"/>
  <c r="AE20" i="55" s="1"/>
  <c r="Y22" i="55"/>
  <c r="K18" i="29"/>
  <c r="AA15" i="55"/>
  <c r="AE15" i="55" s="1"/>
  <c r="Y17" i="55"/>
  <c r="K13" i="29"/>
  <c r="AA10" i="55"/>
  <c r="AE10" i="55" s="1"/>
  <c r="Y12" i="55"/>
  <c r="Y30" i="55"/>
  <c r="K8" i="29"/>
  <c r="Y120" i="55"/>
  <c r="J69" i="29" l="1"/>
  <c r="Q68" i="29"/>
  <c r="Z67" i="29"/>
  <c r="AA48" i="29"/>
  <c r="I73" i="29"/>
  <c r="I69" i="29"/>
  <c r="AE76" i="27"/>
  <c r="AG75" i="27"/>
  <c r="AG76" i="27" s="1"/>
  <c r="AE48" i="29"/>
  <c r="AG47" i="29"/>
  <c r="AH47" i="29" s="1"/>
  <c r="J85" i="29"/>
  <c r="S72" i="29"/>
  <c r="L87" i="29"/>
  <c r="L170" i="29"/>
  <c r="L172" i="29" s="1"/>
  <c r="U74" i="29"/>
  <c r="D176" i="55"/>
  <c r="L174" i="55"/>
  <c r="W88" i="55"/>
  <c r="S68" i="29"/>
  <c r="J73" i="29"/>
  <c r="J74" i="29" s="1"/>
  <c r="AB89" i="55"/>
  <c r="AB173" i="55"/>
  <c r="N86" i="29"/>
  <c r="P73" i="29"/>
  <c r="N74" i="29"/>
  <c r="W73" i="29"/>
  <c r="W69" i="29"/>
  <c r="Y68" i="29"/>
  <c r="Y69" i="29" s="1"/>
  <c r="AD88" i="55"/>
  <c r="AD89" i="55" s="1"/>
  <c r="AD76" i="55"/>
  <c r="AC89" i="55"/>
  <c r="AC173" i="55"/>
  <c r="AC174" i="55" s="1"/>
  <c r="O86" i="29"/>
  <c r="O74" i="29"/>
  <c r="X73" i="29"/>
  <c r="X69" i="29"/>
  <c r="B74" i="29"/>
  <c r="B86" i="29"/>
  <c r="AB174" i="27"/>
  <c r="AD173" i="27"/>
  <c r="AD174" i="27" s="1"/>
  <c r="F87" i="29"/>
  <c r="F171" i="29"/>
  <c r="F172" i="29" s="1"/>
  <c r="H86" i="29"/>
  <c r="H74" i="29"/>
  <c r="G87" i="29"/>
  <c r="G171" i="29"/>
  <c r="G172" i="29" s="1"/>
  <c r="S148" i="27"/>
  <c r="W100" i="27"/>
  <c r="S101" i="27"/>
  <c r="M148" i="55"/>
  <c r="M173" i="55" s="1"/>
  <c r="M174" i="55" s="1"/>
  <c r="S100" i="55"/>
  <c r="M101" i="55"/>
  <c r="M149" i="55" s="1"/>
  <c r="AB156" i="29"/>
  <c r="AB157" i="29" s="1"/>
  <c r="AA142" i="55"/>
  <c r="AE142" i="55" s="1"/>
  <c r="Y147" i="55"/>
  <c r="Y149" i="55" s="1"/>
  <c r="Y144" i="55"/>
  <c r="K118" i="29"/>
  <c r="K140" i="29"/>
  <c r="AD162" i="29"/>
  <c r="AH162" i="29" s="1"/>
  <c r="AD165" i="29"/>
  <c r="AH165" i="29" s="1"/>
  <c r="AB167" i="29"/>
  <c r="V167" i="29"/>
  <c r="V64" i="29"/>
  <c r="AB64" i="29"/>
  <c r="AD62" i="29"/>
  <c r="AH62" i="29" s="1"/>
  <c r="Q72" i="29"/>
  <c r="V59" i="29"/>
  <c r="AB59" i="29"/>
  <c r="AD57" i="29"/>
  <c r="AH57" i="29" s="1"/>
  <c r="T74" i="29"/>
  <c r="V72" i="29"/>
  <c r="AG74" i="55"/>
  <c r="V69" i="29"/>
  <c r="AD82" i="29"/>
  <c r="AH82" i="29" s="1"/>
  <c r="AD94" i="29"/>
  <c r="AH94" i="29" s="1"/>
  <c r="AG105" i="55"/>
  <c r="M108" i="29"/>
  <c r="V103" i="29"/>
  <c r="Z103" i="29" s="1"/>
  <c r="T108" i="29"/>
  <c r="AB103" i="29"/>
  <c r="AG113" i="55"/>
  <c r="M116" i="29"/>
  <c r="AB111" i="29"/>
  <c r="AD111" i="29" s="1"/>
  <c r="AH111" i="29" s="1"/>
  <c r="T116" i="29"/>
  <c r="AB116" i="29" s="1"/>
  <c r="V111" i="29"/>
  <c r="Z111" i="29" s="1"/>
  <c r="AA129" i="55"/>
  <c r="M122" i="29"/>
  <c r="Q122" i="29" s="1"/>
  <c r="T122" i="29"/>
  <c r="K127" i="29"/>
  <c r="AA137" i="55"/>
  <c r="K135" i="29"/>
  <c r="T130" i="29"/>
  <c r="M130" i="29"/>
  <c r="Q130" i="29" s="1"/>
  <c r="AA27" i="55"/>
  <c r="M23" i="29"/>
  <c r="Q23" i="29" s="1"/>
  <c r="T23" i="29"/>
  <c r="K25" i="29"/>
  <c r="AA22" i="55"/>
  <c r="M18" i="29"/>
  <c r="Q18" i="29" s="1"/>
  <c r="T18" i="29"/>
  <c r="K20" i="29"/>
  <c r="AA17" i="55"/>
  <c r="M13" i="29"/>
  <c r="Q13" i="29" s="1"/>
  <c r="K15" i="29"/>
  <c r="T13" i="29"/>
  <c r="AA12" i="55"/>
  <c r="AA30" i="55"/>
  <c r="AA32" i="55" s="1"/>
  <c r="Y32" i="55"/>
  <c r="K10" i="29"/>
  <c r="T10" i="29" s="1"/>
  <c r="V10" i="29" s="1"/>
  <c r="M8" i="29"/>
  <c r="Q8" i="29" s="1"/>
  <c r="K28" i="29"/>
  <c r="T8" i="29"/>
  <c r="AA38" i="55"/>
  <c r="AE38" i="55" s="1"/>
  <c r="Y40" i="55"/>
  <c r="K36" i="29"/>
  <c r="Y53" i="55"/>
  <c r="K41" i="29"/>
  <c r="AA43" i="55"/>
  <c r="AE43" i="55" s="1"/>
  <c r="Y45" i="55"/>
  <c r="Y50" i="55"/>
  <c r="K46" i="29"/>
  <c r="AA48" i="55"/>
  <c r="AE48" i="55" s="1"/>
  <c r="Y139" i="55"/>
  <c r="AA120" i="55"/>
  <c r="Z72" i="29" l="1"/>
  <c r="S69" i="29"/>
  <c r="Z68" i="29"/>
  <c r="I74" i="29"/>
  <c r="AF73" i="29" s="1"/>
  <c r="I86" i="29"/>
  <c r="AC67" i="29"/>
  <c r="AB67" i="29"/>
  <c r="AB68" i="29"/>
  <c r="AE67" i="29"/>
  <c r="AF67" i="29"/>
  <c r="AC68" i="29"/>
  <c r="AA67" i="29"/>
  <c r="AE68" i="29"/>
  <c r="AF68" i="29"/>
  <c r="AG48" i="29"/>
  <c r="J170" i="29"/>
  <c r="W89" i="55"/>
  <c r="AA68" i="29"/>
  <c r="J86" i="29"/>
  <c r="J87" i="29" s="1"/>
  <c r="S73" i="29"/>
  <c r="AD173" i="55"/>
  <c r="AD174" i="55" s="1"/>
  <c r="AB174" i="55"/>
  <c r="N87" i="29"/>
  <c r="N171" i="29"/>
  <c r="N172" i="29" s="1"/>
  <c r="N177" i="29" s="1"/>
  <c r="N178" i="29" s="1"/>
  <c r="P86" i="29"/>
  <c r="P74" i="29"/>
  <c r="W86" i="29"/>
  <c r="Y73" i="29"/>
  <c r="W74" i="29"/>
  <c r="O87" i="29"/>
  <c r="O171" i="29"/>
  <c r="O172" i="29" s="1"/>
  <c r="X86" i="29"/>
  <c r="X74" i="29"/>
  <c r="H87" i="29"/>
  <c r="H171" i="29"/>
  <c r="H172" i="29" s="1"/>
  <c r="S173" i="27"/>
  <c r="S149" i="27"/>
  <c r="W148" i="27"/>
  <c r="W101" i="27"/>
  <c r="B98" i="29"/>
  <c r="I98" i="29" s="1"/>
  <c r="AG100" i="27"/>
  <c r="AG101" i="27" s="1"/>
  <c r="S148" i="55"/>
  <c r="W100" i="55"/>
  <c r="S101" i="55"/>
  <c r="AD154" i="29"/>
  <c r="AD155" i="29"/>
  <c r="AA147" i="55"/>
  <c r="AE147" i="55" s="1"/>
  <c r="AA144" i="55"/>
  <c r="M140" i="29"/>
  <c r="T140" i="29"/>
  <c r="K145" i="29"/>
  <c r="K147" i="29" s="1"/>
  <c r="K142" i="29"/>
  <c r="AD167" i="29"/>
  <c r="AH167" i="29" s="1"/>
  <c r="AD64" i="29"/>
  <c r="AH64" i="29" s="1"/>
  <c r="AD59" i="29"/>
  <c r="AH59" i="29" s="1"/>
  <c r="V74" i="29"/>
  <c r="AD103" i="29"/>
  <c r="AH103" i="29" s="1"/>
  <c r="V108" i="29"/>
  <c r="T118" i="29"/>
  <c r="AB118" i="29" s="1"/>
  <c r="AB108" i="29"/>
  <c r="AD116" i="29"/>
  <c r="AH116" i="29" s="1"/>
  <c r="V116" i="29"/>
  <c r="AG124" i="55"/>
  <c r="M127" i="29"/>
  <c r="AB122" i="29"/>
  <c r="V122" i="29"/>
  <c r="Z122" i="29" s="1"/>
  <c r="T127" i="29"/>
  <c r="AG132" i="55"/>
  <c r="T135" i="29"/>
  <c r="AB135" i="29" s="1"/>
  <c r="V130" i="29"/>
  <c r="Z130" i="29" s="1"/>
  <c r="AB130" i="29"/>
  <c r="AD130" i="29" s="1"/>
  <c r="AH130" i="29" s="1"/>
  <c r="M135" i="29"/>
  <c r="AG25" i="55"/>
  <c r="M25" i="29"/>
  <c r="AB23" i="29"/>
  <c r="V23" i="29"/>
  <c r="Z23" i="29" s="1"/>
  <c r="T25" i="29"/>
  <c r="AG20" i="55"/>
  <c r="M20" i="29"/>
  <c r="V18" i="29"/>
  <c r="Z18" i="29" s="1"/>
  <c r="T20" i="29"/>
  <c r="AB18" i="29"/>
  <c r="AG15" i="55"/>
  <c r="M15" i="29"/>
  <c r="V13" i="29"/>
  <c r="Z13" i="29" s="1"/>
  <c r="T15" i="29"/>
  <c r="AB13" i="29"/>
  <c r="AE30" i="55"/>
  <c r="AG10" i="55"/>
  <c r="M28" i="29"/>
  <c r="M10" i="29"/>
  <c r="T28" i="29"/>
  <c r="K30" i="29"/>
  <c r="V8" i="29"/>
  <c r="Z8" i="29" s="1"/>
  <c r="AB8" i="29"/>
  <c r="AA40" i="55"/>
  <c r="AA53" i="55"/>
  <c r="M36" i="29"/>
  <c r="Q36" i="29" s="1"/>
  <c r="K38" i="29"/>
  <c r="T36" i="29"/>
  <c r="K51" i="29"/>
  <c r="Y87" i="55"/>
  <c r="Y55" i="55"/>
  <c r="M41" i="29"/>
  <c r="Q41" i="29" s="1"/>
  <c r="K43" i="29"/>
  <c r="AA45" i="55"/>
  <c r="K48" i="29"/>
  <c r="T46" i="29"/>
  <c r="M46" i="29"/>
  <c r="Q46" i="29" s="1"/>
  <c r="AA50" i="55"/>
  <c r="M118" i="29"/>
  <c r="AA139" i="55"/>
  <c r="K137" i="29"/>
  <c r="S74" i="29" l="1"/>
  <c r="Z73" i="29"/>
  <c r="AD67" i="29"/>
  <c r="AC69" i="29"/>
  <c r="AF69" i="29"/>
  <c r="AG68" i="29"/>
  <c r="AB72" i="29"/>
  <c r="AC73" i="29"/>
  <c r="AF72" i="29"/>
  <c r="AF74" i="29" s="1"/>
  <c r="AB73" i="29"/>
  <c r="AC72" i="29"/>
  <c r="AE72" i="29"/>
  <c r="AA72" i="29"/>
  <c r="AE73" i="29"/>
  <c r="AB69" i="29"/>
  <c r="AD68" i="29"/>
  <c r="AE69" i="29"/>
  <c r="AG67" i="29"/>
  <c r="AA69" i="29"/>
  <c r="S86" i="29"/>
  <c r="AA73" i="29"/>
  <c r="P87" i="29"/>
  <c r="P171" i="29"/>
  <c r="P172" i="29" s="1"/>
  <c r="W87" i="29"/>
  <c r="W171" i="29"/>
  <c r="W172" i="29" s="1"/>
  <c r="Y86" i="29"/>
  <c r="Y74" i="29"/>
  <c r="P176" i="29"/>
  <c r="O177" i="29"/>
  <c r="O178" i="29" s="1"/>
  <c r="X87" i="29"/>
  <c r="X171" i="29"/>
  <c r="X172" i="29" s="1"/>
  <c r="D7" i="54"/>
  <c r="W173" i="27"/>
  <c r="S174" i="27"/>
  <c r="W149" i="27"/>
  <c r="AG148" i="27"/>
  <c r="AG149" i="27" s="1"/>
  <c r="B146" i="29"/>
  <c r="B99" i="29"/>
  <c r="S173" i="55"/>
  <c r="W148" i="55"/>
  <c r="S149" i="55"/>
  <c r="W101" i="55"/>
  <c r="J98" i="29"/>
  <c r="Q98" i="29" s="1"/>
  <c r="AD156" i="29"/>
  <c r="AH156" i="29" s="1"/>
  <c r="V140" i="29"/>
  <c r="AA149" i="55"/>
  <c r="AG142" i="55"/>
  <c r="M145" i="29"/>
  <c r="M147" i="29" s="1"/>
  <c r="M142" i="29"/>
  <c r="M137" i="29"/>
  <c r="T145" i="29"/>
  <c r="T142" i="29"/>
  <c r="AB142" i="29" s="1"/>
  <c r="AD142" i="29" s="1"/>
  <c r="AH142" i="29" s="1"/>
  <c r="AB140" i="29"/>
  <c r="AD108" i="29"/>
  <c r="AH108" i="29" s="1"/>
  <c r="V118" i="29"/>
  <c r="AD118" i="29"/>
  <c r="AH118" i="29" s="1"/>
  <c r="AD122" i="29"/>
  <c r="AH122" i="29" s="1"/>
  <c r="V127" i="29"/>
  <c r="T137" i="29"/>
  <c r="AB137" i="29" s="1"/>
  <c r="AB127" i="29"/>
  <c r="V135" i="29"/>
  <c r="AD135" i="29" s="1"/>
  <c r="AH135" i="29" s="1"/>
  <c r="AD23" i="29"/>
  <c r="AH23" i="29" s="1"/>
  <c r="AB25" i="29"/>
  <c r="V25" i="29"/>
  <c r="V20" i="29"/>
  <c r="AD18" i="29"/>
  <c r="AH18" i="29" s="1"/>
  <c r="AB20" i="29"/>
  <c r="V15" i="29"/>
  <c r="AD13" i="29"/>
  <c r="AH13" i="29" s="1"/>
  <c r="AB15" i="29"/>
  <c r="AG30" i="55"/>
  <c r="Q28" i="29"/>
  <c r="M30" i="29"/>
  <c r="V28" i="29"/>
  <c r="Z28" i="29" s="1"/>
  <c r="T30" i="29"/>
  <c r="AB28" i="29"/>
  <c r="AD8" i="29"/>
  <c r="AH8" i="29" s="1"/>
  <c r="AB10" i="29"/>
  <c r="AG38" i="55"/>
  <c r="AE53" i="55"/>
  <c r="AA87" i="55"/>
  <c r="AA89" i="55" s="1"/>
  <c r="AA55" i="55"/>
  <c r="M38" i="29"/>
  <c r="V36" i="29"/>
  <c r="T38" i="29"/>
  <c r="K85" i="29"/>
  <c r="K53" i="29"/>
  <c r="M51" i="29"/>
  <c r="Y172" i="55"/>
  <c r="Y89" i="55"/>
  <c r="M43" i="29"/>
  <c r="AG43" i="55"/>
  <c r="V46" i="29"/>
  <c r="Z46" i="29" s="1"/>
  <c r="AB46" i="29"/>
  <c r="T48" i="29"/>
  <c r="M48" i="29"/>
  <c r="AG48" i="55"/>
  <c r="Q140" i="29"/>
  <c r="AG72" i="29" l="1"/>
  <c r="F7" i="57"/>
  <c r="AH67" i="29"/>
  <c r="AD69" i="29"/>
  <c r="AH68" i="29"/>
  <c r="AD73" i="29"/>
  <c r="AA74" i="29"/>
  <c r="AE74" i="29"/>
  <c r="C7" i="54"/>
  <c r="AG73" i="29"/>
  <c r="AD72" i="29"/>
  <c r="AB74" i="29"/>
  <c r="AC74" i="29"/>
  <c r="AG69" i="29"/>
  <c r="Y87" i="29"/>
  <c r="Y171" i="29"/>
  <c r="Y172" i="29" s="1"/>
  <c r="B171" i="29"/>
  <c r="B147" i="29"/>
  <c r="I146" i="29"/>
  <c r="I99" i="29"/>
  <c r="W173" i="55"/>
  <c r="S174" i="55"/>
  <c r="W149" i="55"/>
  <c r="J146" i="29"/>
  <c r="J99" i="29"/>
  <c r="S98" i="29"/>
  <c r="Z98" i="29" s="1"/>
  <c r="AD157" i="29"/>
  <c r="V145" i="29"/>
  <c r="V147" i="29" s="1"/>
  <c r="V142" i="29"/>
  <c r="AG147" i="55"/>
  <c r="T147" i="29"/>
  <c r="AD140" i="29"/>
  <c r="AH140" i="29" s="1"/>
  <c r="AD127" i="29"/>
  <c r="AH127" i="29" s="1"/>
  <c r="V137" i="29"/>
  <c r="AD137" i="29" s="1"/>
  <c r="AH137" i="29" s="1"/>
  <c r="AD25" i="29"/>
  <c r="AH25" i="29" s="1"/>
  <c r="AD20" i="29"/>
  <c r="AH20" i="29" s="1"/>
  <c r="AD15" i="29"/>
  <c r="AH15" i="29" s="1"/>
  <c r="V30" i="29"/>
  <c r="AD28" i="29"/>
  <c r="AH28" i="29" s="1"/>
  <c r="AB30" i="29"/>
  <c r="AD10" i="29"/>
  <c r="AH10" i="29" s="1"/>
  <c r="AE87" i="55"/>
  <c r="AG53" i="55"/>
  <c r="Q51" i="29"/>
  <c r="V38" i="29"/>
  <c r="K170" i="29"/>
  <c r="K172" i="29" s="1"/>
  <c r="K87" i="29"/>
  <c r="M85" i="29"/>
  <c r="M53" i="29"/>
  <c r="Y174" i="55"/>
  <c r="AA172" i="55"/>
  <c r="AA174" i="55" s="1"/>
  <c r="V48" i="29"/>
  <c r="AD46" i="29"/>
  <c r="AH46" i="29" s="1"/>
  <c r="AB48" i="29"/>
  <c r="Q145" i="29"/>
  <c r="Z140" i="29"/>
  <c r="AH72" i="29" l="1"/>
  <c r="E7" i="57"/>
  <c r="G7" i="57" s="1"/>
  <c r="E7" i="54"/>
  <c r="AH69" i="29"/>
  <c r="AH73" i="29"/>
  <c r="AH154" i="29"/>
  <c r="AH155" i="29"/>
  <c r="AH157" i="29"/>
  <c r="AG74" i="29"/>
  <c r="AD74" i="29"/>
  <c r="I171" i="29"/>
  <c r="I147" i="29"/>
  <c r="AB97" i="29"/>
  <c r="AC97" i="29"/>
  <c r="AA97" i="29"/>
  <c r="AE97" i="29"/>
  <c r="AF97" i="29"/>
  <c r="AC98" i="29"/>
  <c r="AE98" i="29"/>
  <c r="AF98" i="29"/>
  <c r="D10" i="54" s="1"/>
  <c r="AB98" i="29"/>
  <c r="W174" i="55"/>
  <c r="J171" i="29"/>
  <c r="J172" i="29" s="1"/>
  <c r="J147" i="29"/>
  <c r="S146" i="29"/>
  <c r="S99" i="29"/>
  <c r="AA98" i="29"/>
  <c r="AD30" i="29"/>
  <c r="AH30" i="29" s="1"/>
  <c r="AE172" i="55"/>
  <c r="AG87" i="55"/>
  <c r="Q85" i="29"/>
  <c r="M170" i="29"/>
  <c r="M172" i="29" s="1"/>
  <c r="M87" i="29"/>
  <c r="AD48" i="29"/>
  <c r="AH48" i="29" s="1"/>
  <c r="Z145" i="29"/>
  <c r="F10" i="57" l="1"/>
  <c r="AH74" i="29"/>
  <c r="AD98" i="29"/>
  <c r="AB145" i="29"/>
  <c r="AB147" i="29"/>
  <c r="AA145" i="29"/>
  <c r="AE147" i="29"/>
  <c r="AF146" i="29"/>
  <c r="AF147" i="29"/>
  <c r="G17" i="57" s="1"/>
  <c r="AC147" i="29"/>
  <c r="AC145" i="29"/>
  <c r="AE146" i="29"/>
  <c r="AC146" i="29"/>
  <c r="AF145" i="29"/>
  <c r="AE145" i="29"/>
  <c r="AB146" i="29"/>
  <c r="AD97" i="29"/>
  <c r="AB99" i="29"/>
  <c r="AC99" i="29"/>
  <c r="AA99" i="29"/>
  <c r="AG97" i="29"/>
  <c r="AE99" i="29"/>
  <c r="C10" i="54"/>
  <c r="AG98" i="29"/>
  <c r="S171" i="29"/>
  <c r="S147" i="29"/>
  <c r="AA147" i="29" s="1"/>
  <c r="AA146" i="29"/>
  <c r="AF99" i="29"/>
  <c r="AG172" i="55"/>
  <c r="Q170" i="29"/>
  <c r="E10" i="57" l="1"/>
  <c r="G10" i="57" s="1"/>
  <c r="E10" i="54"/>
  <c r="AH97" i="29"/>
  <c r="AH98" i="29"/>
  <c r="AG145" i="29"/>
  <c r="AD146" i="29"/>
  <c r="AG146" i="29"/>
  <c r="AD99" i="29"/>
  <c r="AG99" i="29"/>
  <c r="AD145" i="29"/>
  <c r="AD147" i="29"/>
  <c r="AG147" i="29"/>
  <c r="AH146" i="29" l="1"/>
  <c r="AH99" i="29"/>
  <c r="AH145" i="29"/>
  <c r="AH147" i="29"/>
  <c r="AE54" i="27" l="1"/>
  <c r="AE50" i="27"/>
  <c r="AG49" i="27"/>
  <c r="AG50" i="27" s="1"/>
  <c r="AE88" i="27" l="1"/>
  <c r="AG54" i="27"/>
  <c r="AE173" i="27" l="1"/>
  <c r="AG88" i="27"/>
  <c r="AG173" i="27" l="1"/>
  <c r="Z45" i="27" l="1"/>
  <c r="Y53" i="27"/>
  <c r="Z53" i="27"/>
  <c r="C41" i="29"/>
  <c r="T41" i="29" s="1"/>
  <c r="T43" i="29" s="1"/>
  <c r="D41" i="29"/>
  <c r="D38" i="27" l="1"/>
  <c r="C40" i="27"/>
  <c r="Y87" i="27"/>
  <c r="Y55" i="27"/>
  <c r="C51" i="29"/>
  <c r="C43" i="29"/>
  <c r="U41" i="29"/>
  <c r="D43" i="29"/>
  <c r="Z87" i="27"/>
  <c r="Z55" i="27"/>
  <c r="AA43" i="27"/>
  <c r="AE43" i="27" s="1"/>
  <c r="Y45" i="27"/>
  <c r="E41" i="29"/>
  <c r="I41" i="29" s="1"/>
  <c r="D51" i="29"/>
  <c r="D40" i="27" l="1"/>
  <c r="D53" i="27"/>
  <c r="D87" i="27" s="1"/>
  <c r="D172" i="27" s="1"/>
  <c r="L38" i="27"/>
  <c r="W38" i="27" s="1"/>
  <c r="E51" i="29"/>
  <c r="C85" i="29"/>
  <c r="T51" i="29"/>
  <c r="C53" i="29"/>
  <c r="U43" i="29"/>
  <c r="V41" i="29"/>
  <c r="Z41" i="29" s="1"/>
  <c r="Y89" i="27"/>
  <c r="Y172" i="27"/>
  <c r="Y174" i="27" s="1"/>
  <c r="Z172" i="27"/>
  <c r="Z89" i="27"/>
  <c r="AA53" i="27"/>
  <c r="AA45" i="27"/>
  <c r="E43" i="29"/>
  <c r="D85" i="29"/>
  <c r="D53" i="29"/>
  <c r="U51" i="29"/>
  <c r="V51" i="29" l="1"/>
  <c r="D55" i="27"/>
  <c r="L40" i="27"/>
  <c r="L55" i="27" s="1"/>
  <c r="L53" i="27"/>
  <c r="D174" i="27"/>
  <c r="L174" i="27" s="1"/>
  <c r="L172" i="27"/>
  <c r="W172" i="27" s="1"/>
  <c r="W174" i="27" s="1"/>
  <c r="W178" i="27" s="1"/>
  <c r="C87" i="29"/>
  <c r="C170" i="29"/>
  <c r="C172" i="29" s="1"/>
  <c r="T53" i="29"/>
  <c r="T85" i="29"/>
  <c r="E85" i="29"/>
  <c r="E53" i="29"/>
  <c r="V43" i="29"/>
  <c r="Z174" i="27"/>
  <c r="AA172" i="27"/>
  <c r="AA174" i="27" s="1"/>
  <c r="AA176" i="55" s="1"/>
  <c r="I43" i="29"/>
  <c r="AA55" i="27"/>
  <c r="AA87" i="27"/>
  <c r="AA89" i="27" s="1"/>
  <c r="AE53" i="27"/>
  <c r="AE45" i="27"/>
  <c r="AG43" i="27"/>
  <c r="AG45" i="27" s="1"/>
  <c r="D170" i="29"/>
  <c r="D172" i="29" s="1"/>
  <c r="D87" i="29"/>
  <c r="U85" i="29"/>
  <c r="U53" i="29"/>
  <c r="V85" i="29" l="1"/>
  <c r="V53" i="29"/>
  <c r="L87" i="27"/>
  <c r="W53" i="27"/>
  <c r="AG38" i="27"/>
  <c r="AG40" i="27" s="1"/>
  <c r="B36" i="29"/>
  <c r="W40" i="27"/>
  <c r="T170" i="29"/>
  <c r="T172" i="29" s="1"/>
  <c r="T87" i="29"/>
  <c r="E87" i="29"/>
  <c r="E170" i="29"/>
  <c r="E172" i="29" s="1"/>
  <c r="AF42" i="29"/>
  <c r="AF43" i="29" s="1"/>
  <c r="AB42" i="29"/>
  <c r="AC42" i="29"/>
  <c r="AC41" i="29"/>
  <c r="AA41" i="29"/>
  <c r="AA42" i="29"/>
  <c r="AB41" i="29"/>
  <c r="AE42" i="29"/>
  <c r="AE87" i="27"/>
  <c r="AE55" i="27"/>
  <c r="U87" i="29"/>
  <c r="U170" i="29"/>
  <c r="S36" i="29" l="1"/>
  <c r="Z36" i="29" s="1"/>
  <c r="I36" i="29"/>
  <c r="V87" i="29"/>
  <c r="V170" i="29"/>
  <c r="V172" i="29" s="1"/>
  <c r="W87" i="27"/>
  <c r="W55" i="27"/>
  <c r="AG53" i="27"/>
  <c r="AG55" i="27" s="1"/>
  <c r="B51" i="29"/>
  <c r="B38" i="29"/>
  <c r="AD42" i="29"/>
  <c r="AC43" i="29"/>
  <c r="AA43" i="29"/>
  <c r="AB43" i="29"/>
  <c r="AD41" i="29"/>
  <c r="AH41" i="29" s="1"/>
  <c r="AE43" i="29"/>
  <c r="AG42" i="29"/>
  <c r="AE172" i="27"/>
  <c r="AE89" i="27"/>
  <c r="U172" i="29"/>
  <c r="AH42" i="29" l="1"/>
  <c r="W89" i="27"/>
  <c r="AG87" i="27"/>
  <c r="AG89" i="27" s="1"/>
  <c r="B53" i="29"/>
  <c r="B85" i="29"/>
  <c r="S51" i="29"/>
  <c r="Z51" i="29" s="1"/>
  <c r="S38" i="29"/>
  <c r="I51" i="29"/>
  <c r="I38" i="29"/>
  <c r="AG43" i="29"/>
  <c r="AD43" i="29"/>
  <c r="AG172" i="27"/>
  <c r="AG174" i="27" s="1"/>
  <c r="AE174" i="27"/>
  <c r="AH43" i="29" l="1"/>
  <c r="AC37" i="29"/>
  <c r="AC36" i="29"/>
  <c r="I53" i="29"/>
  <c r="I85" i="29"/>
  <c r="AF37" i="29"/>
  <c r="AB36" i="29"/>
  <c r="AE37" i="29"/>
  <c r="AE38" i="29" s="1"/>
  <c r="AA37" i="29"/>
  <c r="AA36" i="29"/>
  <c r="AB37" i="29"/>
  <c r="B87" i="29"/>
  <c r="B170" i="29"/>
  <c r="B172" i="29" s="1"/>
  <c r="S85" i="29"/>
  <c r="S53" i="29"/>
  <c r="AC38" i="29" l="1"/>
  <c r="AA38" i="29"/>
  <c r="AD37" i="29"/>
  <c r="AC52" i="29"/>
  <c r="AA51" i="29"/>
  <c r="AF52" i="29"/>
  <c r="AB52" i="29"/>
  <c r="AC51" i="29"/>
  <c r="AA52" i="29"/>
  <c r="AE52" i="29"/>
  <c r="AB51" i="29"/>
  <c r="I170" i="29"/>
  <c r="I172" i="29" s="1"/>
  <c r="I87" i="29"/>
  <c r="AD36" i="29"/>
  <c r="AH36" i="29" s="1"/>
  <c r="AB38" i="29"/>
  <c r="AF38" i="29"/>
  <c r="AG37" i="29"/>
  <c r="S170" i="29"/>
  <c r="S87" i="29"/>
  <c r="Z85" i="29"/>
  <c r="AH37" i="29" l="1"/>
  <c r="Z170" i="29"/>
  <c r="AD52" i="29"/>
  <c r="AC53" i="29"/>
  <c r="C6" i="54"/>
  <c r="AE53" i="29"/>
  <c r="AB53" i="29"/>
  <c r="AD51" i="29"/>
  <c r="AH51" i="29" s="1"/>
  <c r="AE170" i="29"/>
  <c r="AC170" i="29"/>
  <c r="AF170" i="29"/>
  <c r="AA53" i="29"/>
  <c r="AF53" i="29"/>
  <c r="D6" i="54"/>
  <c r="AG52" i="29"/>
  <c r="AA171" i="29"/>
  <c r="AB171" i="29"/>
  <c r="AC171" i="29"/>
  <c r="AE171" i="29"/>
  <c r="C14" i="54" s="1"/>
  <c r="AF171" i="29"/>
  <c r="D14" i="54" s="1"/>
  <c r="AB170" i="29"/>
  <c r="AA85" i="29"/>
  <c r="AC85" i="29"/>
  <c r="AB86" i="29"/>
  <c r="AC86" i="29"/>
  <c r="AE86" i="29"/>
  <c r="AF86" i="29"/>
  <c r="AF85" i="29"/>
  <c r="AA86" i="29"/>
  <c r="AB85" i="29"/>
  <c r="AE85" i="29"/>
  <c r="AD38" i="29"/>
  <c r="AG38" i="29"/>
  <c r="AA170" i="29"/>
  <c r="S172" i="29"/>
  <c r="E6" i="57" l="1"/>
  <c r="F6" i="57"/>
  <c r="AH38" i="29"/>
  <c r="AH52" i="29"/>
  <c r="E14" i="54"/>
  <c r="AD171" i="29"/>
  <c r="AG171" i="29"/>
  <c r="AC87" i="29"/>
  <c r="AF87" i="29"/>
  <c r="AB172" i="29"/>
  <c r="E6" i="54"/>
  <c r="AF172" i="29"/>
  <c r="F20" i="57" s="1"/>
  <c r="AD53" i="29"/>
  <c r="AE172" i="29"/>
  <c r="E20" i="57" s="1"/>
  <c r="AG170" i="29"/>
  <c r="AC172" i="29"/>
  <c r="AD170" i="29"/>
  <c r="AG53" i="29"/>
  <c r="AA87" i="29"/>
  <c r="AD86" i="29"/>
  <c r="AG86" i="29"/>
  <c r="AD85" i="29"/>
  <c r="AB87" i="29"/>
  <c r="AG85" i="29"/>
  <c r="AE87" i="29"/>
  <c r="AA172" i="29"/>
  <c r="G6" i="57" l="1"/>
  <c r="G20" i="57"/>
  <c r="AH170" i="29"/>
  <c r="AH53" i="29"/>
  <c r="AH86" i="29"/>
  <c r="AH85" i="29"/>
  <c r="AH171" i="29"/>
  <c r="AD87" i="29"/>
  <c r="AG87" i="29"/>
  <c r="AG172" i="29"/>
  <c r="AD172" i="29"/>
  <c r="AH172" i="29" l="1"/>
  <c r="AH87" i="29"/>
  <c r="AG127" i="55" l="1"/>
  <c r="AG135" i="55"/>
  <c r="AG116" i="55"/>
  <c r="AG108" i="55"/>
  <c r="AG82" i="55" l="1"/>
  <c r="AG157" i="55"/>
  <c r="AG134" i="55" l="1"/>
  <c r="AG136" i="55" s="1"/>
  <c r="AG137" i="55" s="1"/>
  <c r="AE136" i="55"/>
  <c r="AE137" i="55" s="1"/>
  <c r="Q134" i="29"/>
  <c r="Q135" i="29" s="1"/>
  <c r="AE128" i="55"/>
  <c r="AE129" i="55" s="1"/>
  <c r="AG126" i="55"/>
  <c r="AG128" i="55" s="1"/>
  <c r="AG129" i="55" s="1"/>
  <c r="Q115" i="29"/>
  <c r="Q116" i="29" s="1"/>
  <c r="AG115" i="55"/>
  <c r="AG117" i="55" s="1"/>
  <c r="AG118" i="55" s="1"/>
  <c r="AE117" i="55"/>
  <c r="AE118" i="55" s="1"/>
  <c r="AG107" i="55"/>
  <c r="AG109" i="55" s="1"/>
  <c r="AG110" i="55" s="1"/>
  <c r="AE109" i="55"/>
  <c r="AE110" i="55" s="1"/>
  <c r="Q107" i="29"/>
  <c r="AE120" i="55" l="1"/>
  <c r="AG120" i="55" s="1"/>
  <c r="Q126" i="29"/>
  <c r="AE139" i="55"/>
  <c r="AG139" i="55" s="1"/>
  <c r="AE12" i="55"/>
  <c r="AG11" i="55"/>
  <c r="AG12" i="55" s="1"/>
  <c r="AE40" i="55"/>
  <c r="AG39" i="55"/>
  <c r="AG40" i="55" s="1"/>
  <c r="Q99" i="29"/>
  <c r="AE101" i="55"/>
  <c r="AG100" i="55"/>
  <c r="AG101" i="55" s="1"/>
  <c r="Q81" i="29"/>
  <c r="Q82" i="29" s="1"/>
  <c r="AE83" i="55"/>
  <c r="AE84" i="55" s="1"/>
  <c r="AG81" i="55"/>
  <c r="AG83" i="55" s="1"/>
  <c r="AG84" i="55" s="1"/>
  <c r="AG60" i="55"/>
  <c r="AG61" i="55" s="1"/>
  <c r="AE61" i="55"/>
  <c r="AE96" i="55"/>
  <c r="AG95" i="55"/>
  <c r="AG96" i="55" s="1"/>
  <c r="AG163" i="55"/>
  <c r="AG164" i="55" s="1"/>
  <c r="AE164" i="55"/>
  <c r="Q162" i="29"/>
  <c r="AG156" i="55"/>
  <c r="AG158" i="55" s="1"/>
  <c r="AG159" i="55" s="1"/>
  <c r="AE158" i="55"/>
  <c r="AE159" i="55" s="1"/>
  <c r="Q156" i="29"/>
  <c r="Q157" i="29" s="1"/>
  <c r="Q108" i="29"/>
  <c r="Q118" i="29" s="1"/>
  <c r="AE75" i="55" l="1"/>
  <c r="Q127" i="29"/>
  <c r="Q137" i="29" s="1"/>
  <c r="Q141" i="29"/>
  <c r="Z107" i="29"/>
  <c r="Z108" i="29" s="1"/>
  <c r="AE31" i="55"/>
  <c r="Z134" i="29"/>
  <c r="Z135" i="29" s="1"/>
  <c r="Q20" i="29"/>
  <c r="AG21" i="55"/>
  <c r="AG22" i="55" s="1"/>
  <c r="AE22" i="55"/>
  <c r="Z10" i="29"/>
  <c r="Q10" i="29"/>
  <c r="Q25" i="29"/>
  <c r="AE27" i="55"/>
  <c r="AG26" i="55"/>
  <c r="AG27" i="55" s="1"/>
  <c r="AE17" i="55"/>
  <c r="AG16" i="55"/>
  <c r="AG17" i="55" s="1"/>
  <c r="Z38" i="29"/>
  <c r="Q38" i="29"/>
  <c r="AG44" i="55"/>
  <c r="AG45" i="55" s="1"/>
  <c r="AE45" i="55"/>
  <c r="Z99" i="29"/>
  <c r="Z81" i="29"/>
  <c r="Z82" i="29" s="1"/>
  <c r="Z59" i="29"/>
  <c r="Q59" i="29"/>
  <c r="AG70" i="55"/>
  <c r="AG71" i="55" s="1"/>
  <c r="AE71" i="55"/>
  <c r="AE66" i="55"/>
  <c r="AG65" i="55"/>
  <c r="AG66" i="55" s="1"/>
  <c r="Q64" i="29"/>
  <c r="Q94" i="29"/>
  <c r="AE149" i="55"/>
  <c r="AG148" i="55"/>
  <c r="AG149" i="55" s="1"/>
  <c r="Z162" i="29"/>
  <c r="Z156" i="29"/>
  <c r="Z157" i="29" s="1"/>
  <c r="Z116" i="29"/>
  <c r="AE144" i="55"/>
  <c r="AG143" i="55"/>
  <c r="AG144" i="55" s="1"/>
  <c r="Z126" i="29"/>
  <c r="Z127" i="29" s="1"/>
  <c r="AE76" i="55" l="1"/>
  <c r="AG75" i="55"/>
  <c r="AG76" i="55" s="1"/>
  <c r="Z118" i="29"/>
  <c r="Q142" i="29"/>
  <c r="Q146" i="29"/>
  <c r="Q147" i="29" s="1"/>
  <c r="AG31" i="55"/>
  <c r="AG32" i="55" s="1"/>
  <c r="AE32" i="55"/>
  <c r="Z137" i="29"/>
  <c r="Z20" i="29"/>
  <c r="Z25" i="29"/>
  <c r="Z15" i="29"/>
  <c r="AE54" i="55"/>
  <c r="AG49" i="55"/>
  <c r="AG50" i="55" s="1"/>
  <c r="AE50" i="55"/>
  <c r="Z43" i="29"/>
  <c r="Z74" i="29"/>
  <c r="Z69" i="29"/>
  <c r="Z64" i="29"/>
  <c r="Z94" i="29"/>
  <c r="AG168" i="55"/>
  <c r="AG169" i="55" s="1"/>
  <c r="AE169" i="55"/>
  <c r="Q167" i="29"/>
  <c r="Q15" i="29"/>
  <c r="Q29" i="29"/>
  <c r="Q43" i="29"/>
  <c r="Q69" i="29"/>
  <c r="Q73" i="29"/>
  <c r="Q74" i="29" s="1"/>
  <c r="Z142" i="29" l="1"/>
  <c r="Z146" i="29"/>
  <c r="Z147" i="29" s="1"/>
  <c r="Z30" i="29"/>
  <c r="Z48" i="29"/>
  <c r="AE55" i="55"/>
  <c r="AE88" i="55"/>
  <c r="AG54" i="55"/>
  <c r="AG55" i="55" s="1"/>
  <c r="Z167" i="29"/>
  <c r="Q30" i="29"/>
  <c r="Q48" i="29"/>
  <c r="Q52" i="29"/>
  <c r="AE173" i="55" l="1"/>
  <c r="AG88" i="55"/>
  <c r="AG89" i="55" s="1"/>
  <c r="AE89" i="55"/>
  <c r="Q53" i="29"/>
  <c r="Q86" i="29"/>
  <c r="Z86" i="29" l="1"/>
  <c r="Z53" i="29"/>
  <c r="AG173" i="55"/>
  <c r="AG174" i="55" s="1"/>
  <c r="AE174" i="55"/>
  <c r="Q171" i="29"/>
  <c r="Q172" i="29" s="1"/>
  <c r="Q87" i="29"/>
  <c r="Z171" i="29" l="1"/>
  <c r="Z172" i="29" s="1"/>
  <c r="Z87" i="29"/>
</calcChain>
</file>

<file path=xl/sharedStrings.xml><?xml version="1.0" encoding="utf-8"?>
<sst xmlns="http://schemas.openxmlformats.org/spreadsheetml/2006/main" count="613" uniqueCount="126">
  <si>
    <t>Percent  Increases in Customer Class Revenues in 2027</t>
  </si>
  <si>
    <t>Customer Class</t>
  </si>
  <si>
    <t>DSM   PCR</t>
  </si>
  <si>
    <t>DSM BA</t>
  </si>
  <si>
    <t>DSM PCR and BA</t>
  </si>
  <si>
    <t xml:space="preserve">Domestic Service Tariff </t>
  </si>
  <si>
    <t xml:space="preserve">Small General Tariff  </t>
  </si>
  <si>
    <t xml:space="preserve">General Tariff  </t>
  </si>
  <si>
    <t>Large General Tariff</t>
  </si>
  <si>
    <t xml:space="preserve">Small Industrial Tariff </t>
  </si>
  <si>
    <t xml:space="preserve">Medium Industrial Tariff </t>
  </si>
  <si>
    <t xml:space="preserve">Large Industrial Tariff </t>
  </si>
  <si>
    <t>Municipal Tariff</t>
  </si>
  <si>
    <t>Unmetered</t>
  </si>
  <si>
    <t>Total FAM Classes</t>
  </si>
  <si>
    <t>Assumptions</t>
  </si>
  <si>
    <t xml:space="preserve">Municipal Class reflects only Lunenburg load. </t>
  </si>
  <si>
    <t>Percent Increases in Customer Class Revenues in 2027</t>
  </si>
  <si>
    <t>DSM PCR</t>
  </si>
  <si>
    <t xml:space="preserve">Domestic Service  </t>
  </si>
  <si>
    <t xml:space="preserve">Small General   </t>
  </si>
  <si>
    <t xml:space="preserve">General   </t>
  </si>
  <si>
    <t xml:space="preserve">Large General </t>
  </si>
  <si>
    <t xml:space="preserve">Small Industrial  </t>
  </si>
  <si>
    <t xml:space="preserve">Medium Industrial  </t>
  </si>
  <si>
    <t xml:space="preserve">  Large Industrial Firm Transmission Connected</t>
  </si>
  <si>
    <t xml:space="preserve">  Large Industrial  Firm Distribution  Connected</t>
  </si>
  <si>
    <t xml:space="preserve"> Large Industrial Firm</t>
  </si>
  <si>
    <t xml:space="preserve">  Large Industrial  Interruptible Transmission Connected</t>
  </si>
  <si>
    <t xml:space="preserve">  Large Industrial  Interruptible  Distribution  Connected</t>
  </si>
  <si>
    <t>Large Industrial Interruptible</t>
  </si>
  <si>
    <t xml:space="preserve">Large Industrial  </t>
  </si>
  <si>
    <t xml:space="preserve">Municipal </t>
  </si>
  <si>
    <t>2027 Sales Priced at 2026 Rates</t>
  </si>
  <si>
    <t>2027  Sales Priced at 2027 Proposed Rates</t>
  </si>
  <si>
    <t>Amount Variance</t>
  </si>
  <si>
    <t>Increases in Total Class Revenues broken down by Fuel and Non-Fuel</t>
  </si>
  <si>
    <t xml:space="preserve"> Cost Recovery</t>
  </si>
  <si>
    <t>Cost Recovery in Percent</t>
  </si>
  <si>
    <t>Base Cost Rates</t>
  </si>
  <si>
    <t>FAM Riders</t>
  </si>
  <si>
    <t>DSM Riders</t>
  </si>
  <si>
    <t>Total</t>
  </si>
  <si>
    <t>WACC</t>
  </si>
  <si>
    <t>AA</t>
  </si>
  <si>
    <t>BA</t>
  </si>
  <si>
    <t>PCR</t>
  </si>
  <si>
    <t>Domestic Rates</t>
  </si>
  <si>
    <t>Domestic Service Tariff (Standard Offer)</t>
  </si>
  <si>
    <t xml:space="preserve">       Base cost of fuel</t>
  </si>
  <si>
    <t xml:space="preserve">       Non-fuel</t>
  </si>
  <si>
    <t xml:space="preserve">       Total </t>
  </si>
  <si>
    <t>Domestic Service Time-of-Day Tariff</t>
  </si>
  <si>
    <t>Domestic Service Time-of-Use Tariff</t>
  </si>
  <si>
    <t>Domestic Service Critical Peak Pricing Tariff</t>
  </si>
  <si>
    <t>All Domestic Rates Total</t>
  </si>
  <si>
    <t>General Rates</t>
  </si>
  <si>
    <t>Small General Rates</t>
  </si>
  <si>
    <t xml:space="preserve">  Small General Tariff (Standard Offer)</t>
  </si>
  <si>
    <t>Small General Time-of-Use Tariff</t>
  </si>
  <si>
    <t>Small General Critical Peak Pricing Tariff</t>
  </si>
  <si>
    <t>Small General  Rates Total</t>
  </si>
  <si>
    <t xml:space="preserve">  General Tariff</t>
  </si>
  <si>
    <t>General Time-of-Use Tariff</t>
  </si>
  <si>
    <t>General Critical Peak Pricing Tariff</t>
  </si>
  <si>
    <t>General  Rates Total</t>
  </si>
  <si>
    <t xml:space="preserve">  Large General Tariff</t>
  </si>
  <si>
    <t xml:space="preserve">           Without Trans. Own.</t>
  </si>
  <si>
    <t xml:space="preserve">           With Trans. Own.</t>
  </si>
  <si>
    <t xml:space="preserve">          Sub-total Non-Fuel</t>
  </si>
  <si>
    <t xml:space="preserve">      Total </t>
  </si>
  <si>
    <t>All General Rates Total</t>
  </si>
  <si>
    <t>Industrial Rates</t>
  </si>
  <si>
    <t xml:space="preserve">  Small Industrial Tariff</t>
  </si>
  <si>
    <t xml:space="preserve">  Medium Industrial Tariff</t>
  </si>
  <si>
    <t xml:space="preserve">  Large Industrial Tariff</t>
  </si>
  <si>
    <t xml:space="preserve">   Firm</t>
  </si>
  <si>
    <t xml:space="preserve">     Transmission Connected</t>
  </si>
  <si>
    <t xml:space="preserve">       Total</t>
  </si>
  <si>
    <t xml:space="preserve">    Distribution  Connected</t>
  </si>
  <si>
    <t xml:space="preserve">    Firm Total</t>
  </si>
  <si>
    <t xml:space="preserve">  Interruptible</t>
  </si>
  <si>
    <t xml:space="preserve">     Distribution Connected</t>
  </si>
  <si>
    <t xml:space="preserve">    Interruptible Total</t>
  </si>
  <si>
    <t xml:space="preserve">  Large Industrial Total</t>
  </si>
  <si>
    <t>Industrial Rates Total</t>
  </si>
  <si>
    <t xml:space="preserve">Total </t>
  </si>
  <si>
    <t>Other Rates</t>
  </si>
  <si>
    <t xml:space="preserve">  Municipal Tariff</t>
  </si>
  <si>
    <t xml:space="preserve">  Unmetered Rates Tariff</t>
  </si>
  <si>
    <t>Check</t>
  </si>
  <si>
    <t xml:space="preserve">First KWh Block </t>
  </si>
  <si>
    <t>Second KWh Block</t>
  </si>
  <si>
    <t>Third KWh Block</t>
  </si>
  <si>
    <t>Total Energy</t>
  </si>
  <si>
    <t xml:space="preserve">Demand </t>
  </si>
  <si>
    <t>Base Charge</t>
  </si>
  <si>
    <t>Revenue 
($ million)</t>
  </si>
  <si>
    <t>2027 Sales Priced at Standard</t>
  </si>
  <si>
    <t>Energy</t>
  </si>
  <si>
    <t xml:space="preserve">Per KWh </t>
  </si>
  <si>
    <t>Revenue</t>
  </si>
  <si>
    <t>GWh</t>
  </si>
  <si>
    <t>MW or</t>
  </si>
  <si>
    <t>Charges per kVa or kW</t>
  </si>
  <si>
    <t>Billmonths</t>
  </si>
  <si>
    <t>Base</t>
  </si>
  <si>
    <t>2027 FAM Riders</t>
  </si>
  <si>
    <t>2027 DSM Riders</t>
  </si>
  <si>
    <t>in GWh</t>
  </si>
  <si>
    <t>Charge</t>
  </si>
  <si>
    <t>(millions)</t>
  </si>
  <si>
    <t>MVA</t>
  </si>
  <si>
    <t>Standard Offer</t>
  </si>
  <si>
    <t>Distribution Cost Adder</t>
  </si>
  <si>
    <t>Interruptible Credit</t>
  </si>
  <si>
    <t>Transformer Ownership Credit</t>
  </si>
  <si>
    <t>($ million)</t>
  </si>
  <si>
    <t>Total Revenue Under All Rates (millions)</t>
  </si>
  <si>
    <t>FAM Classes</t>
  </si>
  <si>
    <t>2027 Sales Priced at 2027 Proposed Rates</t>
  </si>
  <si>
    <t>Revenue (millions)</t>
  </si>
  <si>
    <t>GWHS</t>
  </si>
  <si>
    <t>MWS or</t>
  </si>
  <si>
    <t>Chck</t>
  </si>
  <si>
    <t>MVAS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</si>
</sst>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.0_);_(* \(#,##0.0\);_(* &quot;-&quot;??_);_(@_)"/>
    <numFmt numFmtId="169" formatCode="_(&quot;$&quot;* #,##0.0_);_(&quot;$&quot;* \(#,##0.0\);_(&quot;$&quot;* &quot;-&quot;??_);_(@_)"/>
    <numFmt numFmtId="170" formatCode="_(&quot;$&quot;* #,##0.00000_);_(&quot;$&quot;* \(#,##0.00000\);_(&quot;$&quot;* &quot;-&quot;??_);_(@_)"/>
    <numFmt numFmtId="171" formatCode="_(&quot;$&quot;* #,##0.000_);_(&quot;$&quot;* \(#,##0.000\);_(&quot;$&quot;* &quot;-&quot;??_);_(@_)"/>
    <numFmt numFmtId="172" formatCode="0.0"/>
    <numFmt numFmtId="173" formatCode="_(* #,##0.000_);_(* \(#,##0.000\);_(* &quot;-&quot;??_);_(@_)"/>
    <numFmt numFmtId="174" formatCode="&quot;$&quot;#,##0.00000_);[Red]\(&quot;$&quot;#,##0.00000\)"/>
    <numFmt numFmtId="175" formatCode="&quot;$&quot;#,##0.0_);[Red]\(&quot;$&quot;#,##0.0\)"/>
    <numFmt numFmtId="176" formatCode="&quot;$&quot;#,##0.000_);[Red]\(&quot;$&quot;#,##0.000\)"/>
    <numFmt numFmtId="177" formatCode="0.0%"/>
    <numFmt numFmtId="178" formatCode="_(* #,##0.0000_);_(* \(#,##0.0000\);_(* &quot;-&quot;??_);_(@_)"/>
    <numFmt numFmtId="179" formatCode="&quot;$&quot;#,##0.000000_);[Red]\(&quot;$&quot;#,##0.000000\)"/>
    <numFmt numFmtId="180" formatCode="&quot;$&quot;#,##0.00"/>
    <numFmt numFmtId="181" formatCode="&quot;$&quot;#,##0.0000_);[Red]\(&quot;$&quot;#,##0.0000\)"/>
    <numFmt numFmtId="182" formatCode="&quot;$&quot;#,##0.000000000_);[Red]\(&quot;$&quot;#,##0.000000000\)"/>
    <numFmt numFmtId="183" formatCode="_(* #,##0.000000_);_(* \(#,##0.000000\);_(* &quot;-&quot;??_);_(@_)"/>
    <numFmt numFmtId="184" formatCode="_(&quot;$&quot;* #,##0.0000000_);_(&quot;$&quot;* \(#,##0.0000000\);_(&quot;$&quot;* &quot;-&quot;??_);_(@_)"/>
    <numFmt numFmtId="185" formatCode="&quot;$&quot;#,##0.0000000_);[Red]\(&quot;$&quot;#,##0.0000000\)"/>
  </numFmts>
  <fonts count="4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u val="singleAccounting"/>
      <sz val="12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12"/>
      <name val="Times New Roman"/>
      <family val="1"/>
    </font>
    <font>
      <sz val="8"/>
      <name val="Arial"/>
      <family val="2"/>
    </font>
    <font>
      <b/>
      <sz val="22"/>
      <name val="Arial"/>
      <family val="2"/>
    </font>
    <font>
      <b/>
      <sz val="36"/>
      <name val="Arial"/>
      <family val="2"/>
    </font>
    <font>
      <sz val="12"/>
      <name val="Times New Roman"/>
      <family val="1"/>
    </font>
    <font>
      <b/>
      <sz val="24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5">
    <xf numFmtId="0" fontId="0" fillId="0" borderId="0" applyFill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6" fillId="0" borderId="0"/>
    <xf numFmtId="0" fontId="5" fillId="0" borderId="0"/>
    <xf numFmtId="40" fontId="17" fillId="2" borderId="0">
      <alignment horizontal="right"/>
    </xf>
    <xf numFmtId="0" fontId="18" fillId="2" borderId="0">
      <alignment horizontal="right"/>
    </xf>
    <xf numFmtId="0" fontId="19" fillId="2" borderId="3"/>
    <xf numFmtId="0" fontId="19" fillId="0" borderId="0" applyBorder="0">
      <alignment horizontal="centerContinuous"/>
    </xf>
    <xf numFmtId="0" fontId="20" fillId="0" borderId="0" applyBorder="0">
      <alignment horizontal="centerContinuous"/>
    </xf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493">
    <xf numFmtId="0" fontId="0" fillId="0" borderId="0" xfId="0"/>
    <xf numFmtId="174" fontId="12" fillId="0" borderId="0" xfId="2" applyNumberFormat="1" applyFont="1" applyFill="1"/>
    <xf numFmtId="0" fontId="12" fillId="0" borderId="17" xfId="0" applyFont="1" applyFill="1" applyBorder="1"/>
    <xf numFmtId="177" fontId="12" fillId="0" borderId="3" xfId="3" applyNumberFormat="1" applyFont="1" applyFill="1" applyBorder="1" applyAlignment="1">
      <alignment horizontal="right"/>
    </xf>
    <xf numFmtId="177" fontId="12" fillId="0" borderId="7" xfId="3" applyNumberFormat="1" applyFont="1" applyFill="1" applyBorder="1" applyAlignment="1">
      <alignment horizontal="right"/>
    </xf>
    <xf numFmtId="177" fontId="12" fillId="0" borderId="0" xfId="3" applyNumberFormat="1" applyFont="1" applyFill="1" applyBorder="1" applyAlignment="1">
      <alignment horizontal="right"/>
    </xf>
    <xf numFmtId="168" fontId="12" fillId="0" borderId="7" xfId="1" applyNumberFormat="1" applyFont="1" applyFill="1" applyBorder="1"/>
    <xf numFmtId="168" fontId="12" fillId="0" borderId="0" xfId="1" applyNumberFormat="1" applyFont="1" applyFill="1" applyBorder="1"/>
    <xf numFmtId="175" fontId="12" fillId="0" borderId="3" xfId="2" applyNumberFormat="1" applyFont="1" applyFill="1" applyBorder="1"/>
    <xf numFmtId="167" fontId="12" fillId="0" borderId="7" xfId="1" applyFont="1" applyFill="1" applyBorder="1"/>
    <xf numFmtId="175" fontId="12" fillId="0" borderId="18" xfId="2" applyNumberFormat="1" applyFont="1" applyFill="1" applyBorder="1"/>
    <xf numFmtId="173" fontId="12" fillId="0" borderId="7" xfId="1" applyNumberFormat="1" applyFont="1" applyFill="1" applyBorder="1"/>
    <xf numFmtId="0" fontId="7" fillId="0" borderId="0" xfId="0" applyFont="1" applyFill="1"/>
    <xf numFmtId="0" fontId="9" fillId="0" borderId="0" xfId="0" applyFont="1" applyFill="1"/>
    <xf numFmtId="0" fontId="0" fillId="0" borderId="0" xfId="0" applyFill="1"/>
    <xf numFmtId="0" fontId="10" fillId="0" borderId="0" xfId="0" applyFont="1" applyFill="1"/>
    <xf numFmtId="0" fontId="11" fillId="0" borderId="0" xfId="0" applyFont="1" applyFill="1"/>
    <xf numFmtId="0" fontId="8" fillId="0" borderId="0" xfId="0" applyFont="1" applyFill="1"/>
    <xf numFmtId="0" fontId="21" fillId="0" borderId="0" xfId="0" applyFont="1" applyFill="1"/>
    <xf numFmtId="0" fontId="12" fillId="0" borderId="0" xfId="0" applyFont="1" applyFill="1"/>
    <xf numFmtId="175" fontId="13" fillId="0" borderId="0" xfId="2" applyNumberFormat="1" applyFont="1" applyFill="1" applyBorder="1"/>
    <xf numFmtId="0" fontId="6" fillId="0" borderId="0" xfId="0" applyFont="1" applyFill="1"/>
    <xf numFmtId="0" fontId="22" fillId="0" borderId="0" xfId="0" applyFont="1" applyFill="1"/>
    <xf numFmtId="0" fontId="15" fillId="0" borderId="0" xfId="0" applyFont="1" applyFill="1"/>
    <xf numFmtId="0" fontId="24" fillId="0" borderId="0" xfId="0" applyFont="1" applyFill="1"/>
    <xf numFmtId="0" fontId="0" fillId="0" borderId="3" xfId="0" applyFill="1" applyBorder="1"/>
    <xf numFmtId="0" fontId="10" fillId="0" borderId="7" xfId="0" applyFont="1" applyFill="1" applyBorder="1"/>
    <xf numFmtId="0" fontId="10" fillId="0" borderId="3" xfId="0" applyFont="1" applyFill="1" applyBorder="1"/>
    <xf numFmtId="175" fontId="12" fillId="0" borderId="7" xfId="2" applyNumberFormat="1" applyFont="1" applyFill="1" applyBorder="1"/>
    <xf numFmtId="175" fontId="14" fillId="0" borderId="7" xfId="2" applyNumberFormat="1" applyFont="1" applyFill="1" applyBorder="1"/>
    <xf numFmtId="175" fontId="14" fillId="0" borderId="3" xfId="2" applyNumberFormat="1" applyFont="1" applyFill="1" applyBorder="1"/>
    <xf numFmtId="175" fontId="13" fillId="0" borderId="7" xfId="2" applyNumberFormat="1" applyFont="1" applyFill="1" applyBorder="1"/>
    <xf numFmtId="175" fontId="13" fillId="0" borderId="3" xfId="2" applyNumberFormat="1" applyFont="1" applyFill="1" applyBorder="1"/>
    <xf numFmtId="176" fontId="12" fillId="0" borderId="7" xfId="2" applyNumberFormat="1" applyFont="1" applyFill="1" applyBorder="1"/>
    <xf numFmtId="165" fontId="12" fillId="0" borderId="0" xfId="2" applyNumberFormat="1" applyFont="1" applyFill="1" applyBorder="1"/>
    <xf numFmtId="165" fontId="12" fillId="0" borderId="3" xfId="2" applyNumberFormat="1" applyFont="1" applyFill="1" applyBorder="1"/>
    <xf numFmtId="165" fontId="14" fillId="0" borderId="0" xfId="2" applyNumberFormat="1" applyFont="1" applyFill="1" applyBorder="1"/>
    <xf numFmtId="165" fontId="13" fillId="0" borderId="0" xfId="2" applyNumberFormat="1" applyFont="1" applyFill="1" applyBorder="1"/>
    <xf numFmtId="174" fontId="12" fillId="0" borderId="0" xfId="2" applyNumberFormat="1" applyFont="1" applyFill="1" applyBorder="1"/>
    <xf numFmtId="0" fontId="0" fillId="0" borderId="7" xfId="0" applyFill="1" applyBorder="1"/>
    <xf numFmtId="0" fontId="0" fillId="0" borderId="0" xfId="0" applyFill="1" applyAlignment="1">
      <alignment horizontal="center" wrapText="1"/>
    </xf>
    <xf numFmtId="169" fontId="12" fillId="0" borderId="7" xfId="2" applyNumberFormat="1" applyFont="1" applyFill="1" applyBorder="1"/>
    <xf numFmtId="169" fontId="12" fillId="0" borderId="3" xfId="2" applyNumberFormat="1" applyFont="1" applyFill="1" applyBorder="1"/>
    <xf numFmtId="0" fontId="0" fillId="0" borderId="9" xfId="0" applyFill="1" applyBorder="1"/>
    <xf numFmtId="0" fontId="0" fillId="0" borderId="10" xfId="0" applyFill="1" applyBorder="1"/>
    <xf numFmtId="0" fontId="7" fillId="0" borderId="0" xfId="0" quotePrefix="1" applyFont="1" applyFill="1" applyAlignment="1">
      <alignment horizontal="center" vertical="center"/>
    </xf>
    <xf numFmtId="176" fontId="13" fillId="0" borderId="3" xfId="2" applyNumberFormat="1" applyFont="1" applyFill="1" applyBorder="1"/>
    <xf numFmtId="176" fontId="12" fillId="0" borderId="3" xfId="2" applyNumberFormat="1" applyFont="1" applyFill="1" applyBorder="1"/>
    <xf numFmtId="175" fontId="12" fillId="0" borderId="0" xfId="2" applyNumberFormat="1" applyFont="1" applyFill="1" applyBorder="1"/>
    <xf numFmtId="176" fontId="12" fillId="0" borderId="0" xfId="2" applyNumberFormat="1" applyFont="1" applyFill="1" applyBorder="1"/>
    <xf numFmtId="175" fontId="14" fillId="0" borderId="0" xfId="2" applyNumberFormat="1" applyFont="1" applyFill="1" applyBorder="1"/>
    <xf numFmtId="169" fontId="12" fillId="0" borderId="0" xfId="2" applyNumberFormat="1" applyFont="1" applyFill="1" applyBorder="1"/>
    <xf numFmtId="169" fontId="7" fillId="0" borderId="0" xfId="0" quotePrefix="1" applyNumberFormat="1" applyFont="1" applyFill="1" applyAlignment="1">
      <alignment horizontal="center" wrapText="1"/>
    </xf>
    <xf numFmtId="168" fontId="10" fillId="0" borderId="7" xfId="1" applyNumberFormat="1" applyFont="1" applyFill="1" applyBorder="1"/>
    <xf numFmtId="170" fontId="10" fillId="0" borderId="0" xfId="2" applyNumberFormat="1" applyFont="1" applyFill="1"/>
    <xf numFmtId="169" fontId="10" fillId="0" borderId="3" xfId="2" applyNumberFormat="1" applyFont="1" applyFill="1" applyBorder="1"/>
    <xf numFmtId="170" fontId="10" fillId="0" borderId="3" xfId="2" applyNumberFormat="1" applyFont="1" applyFill="1" applyBorder="1"/>
    <xf numFmtId="169" fontId="10" fillId="0" borderId="3" xfId="2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wrapText="1"/>
    </xf>
    <xf numFmtId="0" fontId="10" fillId="0" borderId="17" xfId="0" applyFont="1" applyFill="1" applyBorder="1"/>
    <xf numFmtId="0" fontId="21" fillId="0" borderId="21" xfId="0" applyFont="1" applyFill="1" applyBorder="1"/>
    <xf numFmtId="168" fontId="10" fillId="0" borderId="8" xfId="1" applyNumberFormat="1" applyFont="1" applyFill="1" applyBorder="1"/>
    <xf numFmtId="170" fontId="10" fillId="0" borderId="9" xfId="2" applyNumberFormat="1" applyFont="1" applyFill="1" applyBorder="1"/>
    <xf numFmtId="169" fontId="10" fillId="0" borderId="10" xfId="2" applyNumberFormat="1" applyFont="1" applyFill="1" applyBorder="1"/>
    <xf numFmtId="170" fontId="10" fillId="0" borderId="10" xfId="2" applyNumberFormat="1" applyFont="1" applyFill="1" applyBorder="1"/>
    <xf numFmtId="0" fontId="10" fillId="0" borderId="8" xfId="0" applyFont="1" applyFill="1" applyBorder="1"/>
    <xf numFmtId="0" fontId="10" fillId="0" borderId="9" xfId="0" applyFont="1" applyFill="1" applyBorder="1"/>
    <xf numFmtId="0" fontId="10" fillId="0" borderId="10" xfId="0" applyFont="1" applyFill="1" applyBorder="1"/>
    <xf numFmtId="0" fontId="8" fillId="0" borderId="17" xfId="0" applyFont="1" applyFill="1" applyBorder="1"/>
    <xf numFmtId="168" fontId="10" fillId="0" borderId="0" xfId="1" applyNumberFormat="1" applyFont="1" applyFill="1" applyBorder="1"/>
    <xf numFmtId="166" fontId="10" fillId="0" borderId="3" xfId="2" applyFont="1" applyFill="1" applyBorder="1"/>
    <xf numFmtId="0" fontId="0" fillId="0" borderId="18" xfId="0" applyFill="1" applyBorder="1" applyAlignment="1">
      <alignment horizontal="center" wrapText="1"/>
    </xf>
    <xf numFmtId="0" fontId="21" fillId="0" borderId="19" xfId="0" applyFont="1" applyFill="1" applyBorder="1"/>
    <xf numFmtId="168" fontId="10" fillId="0" borderId="4" xfId="1" applyNumberFormat="1" applyFont="1" applyFill="1" applyBorder="1"/>
    <xf numFmtId="170" fontId="10" fillId="0" borderId="5" xfId="2" applyNumberFormat="1" applyFont="1" applyFill="1" applyBorder="1"/>
    <xf numFmtId="169" fontId="10" fillId="0" borderId="6" xfId="2" applyNumberFormat="1" applyFont="1" applyFill="1" applyBorder="1"/>
    <xf numFmtId="170" fontId="10" fillId="0" borderId="6" xfId="2" applyNumberFormat="1" applyFont="1" applyFill="1" applyBorder="1"/>
    <xf numFmtId="168" fontId="10" fillId="0" borderId="5" xfId="1" applyNumberFormat="1" applyFont="1" applyFill="1" applyBorder="1"/>
    <xf numFmtId="166" fontId="10" fillId="0" borderId="6" xfId="2" applyFont="1" applyFill="1" applyBorder="1"/>
    <xf numFmtId="0" fontId="10" fillId="0" borderId="4" xfId="0" applyFont="1" applyFill="1" applyBorder="1"/>
    <xf numFmtId="0" fontId="10" fillId="0" borderId="5" xfId="0" applyFont="1" applyFill="1" applyBorder="1"/>
    <xf numFmtId="0" fontId="10" fillId="0" borderId="6" xfId="0" applyFont="1" applyFill="1" applyBorder="1"/>
    <xf numFmtId="169" fontId="10" fillId="0" borderId="20" xfId="2" applyNumberFormat="1" applyFont="1" applyFill="1" applyBorder="1"/>
    <xf numFmtId="169" fontId="10" fillId="0" borderId="0" xfId="2" applyNumberFormat="1" applyFont="1" applyFill="1" applyBorder="1"/>
    <xf numFmtId="0" fontId="21" fillId="0" borderId="17" xfId="0" applyFont="1" applyFill="1" applyBorder="1"/>
    <xf numFmtId="170" fontId="10" fillId="0" borderId="0" xfId="2" applyNumberFormat="1" applyFont="1" applyFill="1" applyBorder="1"/>
    <xf numFmtId="169" fontId="10" fillId="0" borderId="18" xfId="2" applyNumberFormat="1" applyFont="1" applyFill="1" applyBorder="1"/>
    <xf numFmtId="174" fontId="14" fillId="0" borderId="0" xfId="2" applyNumberFormat="1" applyFont="1" applyFill="1"/>
    <xf numFmtId="168" fontId="13" fillId="0" borderId="7" xfId="1" applyNumberFormat="1" applyFont="1" applyFill="1" applyBorder="1"/>
    <xf numFmtId="178" fontId="12" fillId="0" borderId="7" xfId="1" applyNumberFormat="1" applyFont="1" applyFill="1" applyBorder="1"/>
    <xf numFmtId="175" fontId="14" fillId="0" borderId="18" xfId="2" applyNumberFormat="1" applyFont="1" applyFill="1" applyBorder="1"/>
    <xf numFmtId="178" fontId="0" fillId="0" borderId="0" xfId="0" applyNumberFormat="1" applyFill="1"/>
    <xf numFmtId="168" fontId="13" fillId="0" borderId="0" xfId="1" applyNumberFormat="1" applyFont="1" applyFill="1" applyBorder="1"/>
    <xf numFmtId="178" fontId="13" fillId="0" borderId="7" xfId="1" applyNumberFormat="1" applyFont="1" applyFill="1" applyBorder="1"/>
    <xf numFmtId="175" fontId="13" fillId="0" borderId="18" xfId="2" applyNumberFormat="1" applyFont="1" applyFill="1" applyBorder="1"/>
    <xf numFmtId="0" fontId="22" fillId="0" borderId="21" xfId="0" applyFont="1" applyFill="1" applyBorder="1"/>
    <xf numFmtId="174" fontId="10" fillId="0" borderId="9" xfId="2" applyNumberFormat="1" applyFont="1" applyFill="1" applyBorder="1"/>
    <xf numFmtId="175" fontId="10" fillId="0" borderId="10" xfId="2" applyNumberFormat="1" applyFont="1" applyFill="1" applyBorder="1"/>
    <xf numFmtId="168" fontId="10" fillId="0" borderId="9" xfId="1" applyNumberFormat="1" applyFont="1" applyFill="1" applyBorder="1"/>
    <xf numFmtId="176" fontId="10" fillId="0" borderId="10" xfId="2" applyNumberFormat="1" applyFont="1" applyFill="1" applyBorder="1"/>
    <xf numFmtId="178" fontId="10" fillId="0" borderId="8" xfId="0" applyNumberFormat="1" applyFont="1" applyFill="1" applyBorder="1"/>
    <xf numFmtId="175" fontId="10" fillId="0" borderId="0" xfId="2" applyNumberFormat="1" applyFont="1" applyFill="1" applyBorder="1"/>
    <xf numFmtId="0" fontId="12" fillId="0" borderId="7" xfId="0" applyFont="1" applyFill="1" applyBorder="1"/>
    <xf numFmtId="175" fontId="10" fillId="0" borderId="18" xfId="2" applyNumberFormat="1" applyFont="1" applyFill="1" applyBorder="1"/>
    <xf numFmtId="0" fontId="7" fillId="0" borderId="19" xfId="0" applyFont="1" applyFill="1" applyBorder="1"/>
    <xf numFmtId="168" fontId="12" fillId="0" borderId="4" xfId="1" applyNumberFormat="1" applyFont="1" applyFill="1" applyBorder="1"/>
    <xf numFmtId="174" fontId="12" fillId="0" borderId="5" xfId="2" applyNumberFormat="1" applyFont="1" applyFill="1" applyBorder="1"/>
    <xf numFmtId="175" fontId="12" fillId="0" borderId="6" xfId="2" applyNumberFormat="1" applyFont="1" applyFill="1" applyBorder="1"/>
    <xf numFmtId="168" fontId="12" fillId="0" borderId="5" xfId="1" applyNumberFormat="1" applyFont="1" applyFill="1" applyBorder="1"/>
    <xf numFmtId="176" fontId="12" fillId="0" borderId="6" xfId="2" applyNumberFormat="1" applyFont="1" applyFill="1" applyBorder="1"/>
    <xf numFmtId="0" fontId="12" fillId="0" borderId="4" xfId="0" applyFont="1" applyFill="1" applyBorder="1"/>
    <xf numFmtId="175" fontId="10" fillId="0" borderId="20" xfId="2" applyNumberFormat="1" applyFont="1" applyFill="1" applyBorder="1"/>
    <xf numFmtId="0" fontId="7" fillId="0" borderId="17" xfId="0" applyFont="1" applyFill="1" applyBorder="1"/>
    <xf numFmtId="174" fontId="14" fillId="0" borderId="0" xfId="2" applyNumberFormat="1" applyFont="1" applyFill="1" applyBorder="1"/>
    <xf numFmtId="175" fontId="10" fillId="0" borderId="22" xfId="2" applyNumberFormat="1" applyFont="1" applyFill="1" applyBorder="1"/>
    <xf numFmtId="168" fontId="14" fillId="0" borderId="7" xfId="1" applyNumberFormat="1" applyFont="1" applyFill="1" applyBorder="1"/>
    <xf numFmtId="168" fontId="14" fillId="0" borderId="7" xfId="1" quotePrefix="1" applyNumberFormat="1" applyFont="1" applyFill="1" applyBorder="1"/>
    <xf numFmtId="168" fontId="14" fillId="0" borderId="0" xfId="1" quotePrefix="1" applyNumberFormat="1" applyFont="1" applyFill="1" applyBorder="1"/>
    <xf numFmtId="0" fontId="14" fillId="0" borderId="7" xfId="0" applyFont="1" applyFill="1" applyBorder="1"/>
    <xf numFmtId="174" fontId="13" fillId="0" borderId="0" xfId="2" applyNumberFormat="1" applyFont="1" applyFill="1"/>
    <xf numFmtId="0" fontId="13" fillId="0" borderId="7" xfId="0" applyFont="1" applyFill="1" applyBorder="1"/>
    <xf numFmtId="0" fontId="12" fillId="0" borderId="21" xfId="0" applyFont="1" applyFill="1" applyBorder="1"/>
    <xf numFmtId="168" fontId="13" fillId="0" borderId="8" xfId="1" applyNumberFormat="1" applyFont="1" applyFill="1" applyBorder="1"/>
    <xf numFmtId="174" fontId="12" fillId="0" borderId="9" xfId="2" applyNumberFormat="1" applyFont="1" applyFill="1" applyBorder="1"/>
    <xf numFmtId="175" fontId="12" fillId="0" borderId="10" xfId="2" applyNumberFormat="1" applyFont="1" applyFill="1" applyBorder="1"/>
    <xf numFmtId="175" fontId="13" fillId="0" borderId="10" xfId="2" applyNumberFormat="1" applyFont="1" applyFill="1" applyBorder="1"/>
    <xf numFmtId="176" fontId="12" fillId="0" borderId="10" xfId="2" applyNumberFormat="1" applyFont="1" applyFill="1" applyBorder="1"/>
    <xf numFmtId="0" fontId="13" fillId="0" borderId="8" xfId="0" applyFont="1" applyFill="1" applyBorder="1"/>
    <xf numFmtId="172" fontId="12" fillId="0" borderId="7" xfId="0" applyNumberFormat="1" applyFont="1" applyFill="1" applyBorder="1"/>
    <xf numFmtId="0" fontId="10" fillId="0" borderId="21" xfId="0" applyFont="1" applyFill="1" applyBorder="1"/>
    <xf numFmtId="173" fontId="10" fillId="0" borderId="8" xfId="0" applyNumberFormat="1" applyFont="1" applyFill="1" applyBorder="1"/>
    <xf numFmtId="168" fontId="12" fillId="0" borderId="7" xfId="0" applyNumberFormat="1" applyFont="1" applyFill="1" applyBorder="1"/>
    <xf numFmtId="168" fontId="12" fillId="0" borderId="4" xfId="0" applyNumberFormat="1" applyFont="1" applyFill="1" applyBorder="1"/>
    <xf numFmtId="0" fontId="10" fillId="0" borderId="19" xfId="0" applyFont="1" applyFill="1" applyBorder="1"/>
    <xf numFmtId="167" fontId="12" fillId="0" borderId="4" xfId="1" applyFont="1" applyFill="1" applyBorder="1"/>
    <xf numFmtId="175" fontId="12" fillId="0" borderId="20" xfId="2" applyNumberFormat="1" applyFont="1" applyFill="1" applyBorder="1"/>
    <xf numFmtId="168" fontId="14" fillId="0" borderId="0" xfId="1" applyNumberFormat="1" applyFont="1" applyFill="1" applyBorder="1"/>
    <xf numFmtId="168" fontId="14" fillId="0" borderId="7" xfId="0" applyNumberFormat="1" applyFont="1" applyFill="1" applyBorder="1"/>
    <xf numFmtId="167" fontId="13" fillId="0" borderId="7" xfId="1" applyFont="1" applyFill="1" applyBorder="1"/>
    <xf numFmtId="168" fontId="12" fillId="0" borderId="0" xfId="0" applyNumberFormat="1" applyFont="1" applyFill="1"/>
    <xf numFmtId="168" fontId="13" fillId="0" borderId="4" xfId="1" applyNumberFormat="1" applyFont="1" applyFill="1" applyBorder="1"/>
    <xf numFmtId="175" fontId="13" fillId="0" borderId="6" xfId="2" applyNumberFormat="1" applyFont="1" applyFill="1" applyBorder="1"/>
    <xf numFmtId="174" fontId="13" fillId="0" borderId="5" xfId="2" applyNumberFormat="1" applyFont="1" applyFill="1" applyBorder="1"/>
    <xf numFmtId="168" fontId="13" fillId="0" borderId="5" xfId="1" applyNumberFormat="1" applyFont="1" applyFill="1" applyBorder="1"/>
    <xf numFmtId="168" fontId="13" fillId="0" borderId="4" xfId="0" applyNumberFormat="1" applyFont="1" applyFill="1" applyBorder="1"/>
    <xf numFmtId="174" fontId="13" fillId="0" borderId="0" xfId="2" applyNumberFormat="1" applyFont="1" applyFill="1" applyBorder="1"/>
    <xf numFmtId="168" fontId="13" fillId="0" borderId="7" xfId="0" applyNumberFormat="1" applyFont="1" applyFill="1" applyBorder="1"/>
    <xf numFmtId="168" fontId="10" fillId="0" borderId="8" xfId="0" applyNumberFormat="1" applyFont="1" applyFill="1" applyBorder="1"/>
    <xf numFmtId="168" fontId="10" fillId="0" borderId="9" xfId="0" applyNumberFormat="1" applyFont="1" applyFill="1" applyBorder="1"/>
    <xf numFmtId="172" fontId="10" fillId="0" borderId="8" xfId="0" applyNumberFormat="1" applyFont="1" applyFill="1" applyBorder="1"/>
    <xf numFmtId="168" fontId="12" fillId="0" borderId="3" xfId="1" applyNumberFormat="1" applyFont="1" applyFill="1" applyBorder="1"/>
    <xf numFmtId="168" fontId="12" fillId="0" borderId="8" xfId="1" applyNumberFormat="1" applyFont="1" applyFill="1" applyBorder="1"/>
    <xf numFmtId="168" fontId="12" fillId="0" borderId="9" xfId="1" applyNumberFormat="1" applyFont="1" applyFill="1" applyBorder="1"/>
    <xf numFmtId="0" fontId="8" fillId="0" borderId="21" xfId="0" applyFont="1" applyFill="1" applyBorder="1"/>
    <xf numFmtId="176" fontId="10" fillId="0" borderId="9" xfId="2" applyNumberFormat="1" applyFont="1" applyFill="1" applyBorder="1"/>
    <xf numFmtId="171" fontId="12" fillId="0" borderId="0" xfId="2" applyNumberFormat="1" applyFont="1" applyFill="1"/>
    <xf numFmtId="168" fontId="12" fillId="0" borderId="0" xfId="1" applyNumberFormat="1" applyFont="1" applyFill="1"/>
    <xf numFmtId="170" fontId="12" fillId="0" borderId="0" xfId="2" applyNumberFormat="1" applyFont="1" applyFill="1"/>
    <xf numFmtId="169" fontId="12" fillId="0" borderId="0" xfId="2" applyNumberFormat="1" applyFont="1" applyFill="1"/>
    <xf numFmtId="175" fontId="10" fillId="0" borderId="0" xfId="2" applyNumberFormat="1" applyFont="1" applyFill="1"/>
    <xf numFmtId="168" fontId="12" fillId="0" borderId="8" xfId="0" applyNumberFormat="1" applyFont="1" applyFill="1" applyBorder="1"/>
    <xf numFmtId="168" fontId="0" fillId="0" borderId="0" xfId="1" applyNumberFormat="1" applyFont="1" applyFill="1"/>
    <xf numFmtId="170" fontId="0" fillId="0" borderId="0" xfId="2" applyNumberFormat="1" applyFont="1" applyFill="1"/>
    <xf numFmtId="169" fontId="0" fillId="0" borderId="0" xfId="2" applyNumberFormat="1" applyFont="1" applyFill="1"/>
    <xf numFmtId="166" fontId="0" fillId="0" borderId="0" xfId="2" applyFont="1" applyFill="1"/>
    <xf numFmtId="169" fontId="11" fillId="0" borderId="0" xfId="2" applyNumberFormat="1" applyFont="1" applyFill="1"/>
    <xf numFmtId="175" fontId="0" fillId="0" borderId="0" xfId="0" applyNumberFormat="1" applyFill="1"/>
    <xf numFmtId="0" fontId="0" fillId="0" borderId="0" xfId="0" applyFill="1" applyAlignment="1">
      <alignment horizontal="center" vertical="center"/>
    </xf>
    <xf numFmtId="175" fontId="15" fillId="0" borderId="0" xfId="0" applyNumberFormat="1" applyFont="1" applyFill="1"/>
    <xf numFmtId="175" fontId="12" fillId="0" borderId="3" xfId="0" applyNumberFormat="1" applyFont="1" applyFill="1" applyBorder="1"/>
    <xf numFmtId="177" fontId="12" fillId="0" borderId="7" xfId="3" applyNumberFormat="1" applyFont="1" applyFill="1" applyBorder="1"/>
    <xf numFmtId="177" fontId="12" fillId="0" borderId="0" xfId="3" applyNumberFormat="1" applyFont="1" applyFill="1" applyBorder="1"/>
    <xf numFmtId="177" fontId="12" fillId="0" borderId="3" xfId="3" applyNumberFormat="1" applyFont="1" applyFill="1" applyBorder="1"/>
    <xf numFmtId="177" fontId="0" fillId="0" borderId="0" xfId="0" applyNumberFormat="1" applyFill="1"/>
    <xf numFmtId="177" fontId="14" fillId="0" borderId="7" xfId="3" applyNumberFormat="1" applyFont="1" applyFill="1" applyBorder="1"/>
    <xf numFmtId="177" fontId="14" fillId="0" borderId="0" xfId="3" applyNumberFormat="1" applyFont="1" applyFill="1" applyBorder="1"/>
    <xf numFmtId="177" fontId="14" fillId="0" borderId="3" xfId="3" applyNumberFormat="1" applyFont="1" applyFill="1" applyBorder="1"/>
    <xf numFmtId="177" fontId="0" fillId="0" borderId="7" xfId="0" applyNumberFormat="1" applyFill="1" applyBorder="1"/>
    <xf numFmtId="177" fontId="0" fillId="0" borderId="3" xfId="0" applyNumberFormat="1" applyFill="1" applyBorder="1"/>
    <xf numFmtId="177" fontId="15" fillId="0" borderId="0" xfId="0" applyNumberFormat="1" applyFont="1" applyFill="1"/>
    <xf numFmtId="177" fontId="0" fillId="0" borderId="0" xfId="0" applyNumberFormat="1" applyFill="1" applyAlignment="1">
      <alignment horizontal="right"/>
    </xf>
    <xf numFmtId="177" fontId="15" fillId="0" borderId="7" xfId="0" applyNumberFormat="1" applyFont="1" applyFill="1" applyBorder="1"/>
    <xf numFmtId="177" fontId="15" fillId="0" borderId="3" xfId="0" applyNumberFormat="1" applyFont="1" applyFill="1" applyBorder="1"/>
    <xf numFmtId="179" fontId="14" fillId="0" borderId="3" xfId="2" applyNumberFormat="1" applyFont="1" applyFill="1" applyBorder="1"/>
    <xf numFmtId="0" fontId="21" fillId="0" borderId="3" xfId="0" applyFont="1" applyFill="1" applyBorder="1"/>
    <xf numFmtId="175" fontId="10" fillId="0" borderId="3" xfId="0" applyNumberFormat="1" applyFont="1" applyFill="1" applyBorder="1"/>
    <xf numFmtId="175" fontId="7" fillId="0" borderId="3" xfId="0" applyNumberFormat="1" applyFont="1" applyFill="1" applyBorder="1"/>
    <xf numFmtId="175" fontId="8" fillId="0" borderId="3" xfId="0" applyNumberFormat="1" applyFont="1" applyFill="1" applyBorder="1"/>
    <xf numFmtId="175" fontId="21" fillId="0" borderId="3" xfId="0" applyNumberFormat="1" applyFont="1" applyFill="1" applyBorder="1"/>
    <xf numFmtId="0" fontId="21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3" xfId="0" applyFont="1" applyFill="1" applyBorder="1" applyAlignment="1">
      <alignment horizontal="right"/>
    </xf>
    <xf numFmtId="175" fontId="0" fillId="0" borderId="10" xfId="0" applyNumberFormat="1" applyFill="1" applyBorder="1"/>
    <xf numFmtId="175" fontId="0" fillId="0" borderId="9" xfId="0" applyNumberFormat="1" applyFill="1" applyBorder="1"/>
    <xf numFmtId="165" fontId="12" fillId="0" borderId="7" xfId="2" applyNumberFormat="1" applyFont="1" applyFill="1" applyBorder="1"/>
    <xf numFmtId="165" fontId="0" fillId="0" borderId="0" xfId="0" applyNumberFormat="1" applyFill="1"/>
    <xf numFmtId="177" fontId="11" fillId="0" borderId="0" xfId="3" applyNumberFormat="1" applyFont="1" applyFill="1"/>
    <xf numFmtId="179" fontId="12" fillId="0" borderId="0" xfId="2" applyNumberFormat="1" applyFont="1" applyFill="1"/>
    <xf numFmtId="165" fontId="11" fillId="0" borderId="0" xfId="0" applyNumberFormat="1" applyFont="1" applyFill="1"/>
    <xf numFmtId="0" fontId="10" fillId="0" borderId="36" xfId="0" applyFont="1" applyFill="1" applyBorder="1"/>
    <xf numFmtId="0" fontId="0" fillId="0" borderId="36" xfId="0" applyFill="1" applyBorder="1"/>
    <xf numFmtId="177" fontId="12" fillId="0" borderId="36" xfId="3" applyNumberFormat="1" applyFont="1" applyFill="1" applyBorder="1"/>
    <xf numFmtId="177" fontId="0" fillId="0" borderId="36" xfId="0" applyNumberFormat="1" applyFill="1" applyBorder="1"/>
    <xf numFmtId="177" fontId="14" fillId="0" borderId="36" xfId="3" applyNumberFormat="1" applyFont="1" applyFill="1" applyBorder="1"/>
    <xf numFmtId="177" fontId="12" fillId="0" borderId="36" xfId="3" applyNumberFormat="1" applyFont="1" applyFill="1" applyBorder="1" applyAlignment="1">
      <alignment horizontal="right"/>
    </xf>
    <xf numFmtId="177" fontId="15" fillId="0" borderId="36" xfId="0" applyNumberFormat="1" applyFont="1" applyFill="1" applyBorder="1"/>
    <xf numFmtId="177" fontId="12" fillId="0" borderId="38" xfId="3" applyNumberFormat="1" applyFont="1" applyFill="1" applyBorder="1"/>
    <xf numFmtId="0" fontId="21" fillId="0" borderId="39" xfId="0" applyFont="1" applyFill="1" applyBorder="1" applyAlignment="1">
      <alignment horizontal="center" vertical="center" wrapText="1"/>
    </xf>
    <xf numFmtId="164" fontId="11" fillId="0" borderId="0" xfId="0" applyNumberFormat="1" applyFont="1" applyFill="1"/>
    <xf numFmtId="175" fontId="11" fillId="0" borderId="0" xfId="0" applyNumberFormat="1" applyFont="1" applyFill="1"/>
    <xf numFmtId="10" fontId="12" fillId="0" borderId="0" xfId="3" applyNumberFormat="1" applyFont="1" applyFill="1" applyBorder="1"/>
    <xf numFmtId="10" fontId="14" fillId="0" borderId="0" xfId="3" applyNumberFormat="1" applyFont="1" applyFill="1" applyBorder="1"/>
    <xf numFmtId="0" fontId="21" fillId="0" borderId="7" xfId="0" applyFont="1" applyFill="1" applyBorder="1" applyAlignment="1">
      <alignment horizontal="center" wrapText="1"/>
    </xf>
    <xf numFmtId="0" fontId="7" fillId="0" borderId="4" xfId="0" quotePrefix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77" fontId="0" fillId="0" borderId="7" xfId="0" applyNumberFormat="1" applyFill="1" applyBorder="1" applyAlignment="1">
      <alignment horizontal="center" vertical="center"/>
    </xf>
    <xf numFmtId="10" fontId="0" fillId="0" borderId="0" xfId="0" applyNumberFormat="1" applyFill="1"/>
    <xf numFmtId="0" fontId="0" fillId="0" borderId="8" xfId="0" applyFill="1" applyBorder="1"/>
    <xf numFmtId="181" fontId="12" fillId="0" borderId="7" xfId="2" applyNumberFormat="1" applyFont="1" applyFill="1" applyBorder="1"/>
    <xf numFmtId="9" fontId="12" fillId="0" borderId="3" xfId="3" applyFont="1" applyFill="1" applyBorder="1"/>
    <xf numFmtId="175" fontId="10" fillId="0" borderId="7" xfId="2" applyNumberFormat="1" applyFont="1" applyFill="1" applyBorder="1"/>
    <xf numFmtId="175" fontId="10" fillId="0" borderId="9" xfId="2" applyNumberFormat="1" applyFont="1" applyFill="1" applyBorder="1"/>
    <xf numFmtId="175" fontId="10" fillId="0" borderId="8" xfId="2" applyNumberFormat="1" applyFont="1" applyFill="1" applyBorder="1"/>
    <xf numFmtId="175" fontId="10" fillId="0" borderId="3" xfId="2" applyNumberFormat="1" applyFont="1" applyFill="1" applyBorder="1"/>
    <xf numFmtId="177" fontId="11" fillId="0" borderId="8" xfId="0" applyNumberFormat="1" applyFont="1" applyFill="1" applyBorder="1" applyAlignment="1">
      <alignment horizontal="center" vertical="center"/>
    </xf>
    <xf numFmtId="177" fontId="10" fillId="0" borderId="8" xfId="3" applyNumberFormat="1" applyFont="1" applyFill="1" applyBorder="1"/>
    <xf numFmtId="177" fontId="10" fillId="0" borderId="9" xfId="3" applyNumberFormat="1" applyFont="1" applyFill="1" applyBorder="1"/>
    <xf numFmtId="177" fontId="10" fillId="0" borderId="10" xfId="3" applyNumberFormat="1" applyFont="1" applyFill="1" applyBorder="1"/>
    <xf numFmtId="177" fontId="10" fillId="0" borderId="38" xfId="3" applyNumberFormat="1" applyFont="1" applyFill="1" applyBorder="1"/>
    <xf numFmtId="177" fontId="11" fillId="0" borderId="0" xfId="0" applyNumberFormat="1" applyFont="1" applyFill="1"/>
    <xf numFmtId="179" fontId="12" fillId="0" borderId="7" xfId="2" applyNumberFormat="1" applyFont="1" applyFill="1" applyBorder="1"/>
    <xf numFmtId="182" fontId="12" fillId="0" borderId="3" xfId="2" applyNumberFormat="1" applyFont="1" applyFill="1" applyBorder="1"/>
    <xf numFmtId="2" fontId="11" fillId="0" borderId="0" xfId="0" applyNumberFormat="1" applyFont="1" applyFill="1"/>
    <xf numFmtId="180" fontId="9" fillId="0" borderId="0" xfId="2" applyNumberFormat="1" applyFont="1" applyFill="1"/>
    <xf numFmtId="180" fontId="10" fillId="0" borderId="0" xfId="2" applyNumberFormat="1" applyFont="1" applyFill="1"/>
    <xf numFmtId="180" fontId="11" fillId="0" borderId="0" xfId="2" applyNumberFormat="1" applyFont="1" applyFill="1"/>
    <xf numFmtId="180" fontId="0" fillId="0" borderId="0" xfId="2" applyNumberFormat="1" applyFont="1" applyFill="1"/>
    <xf numFmtId="0" fontId="34" fillId="0" borderId="32" xfId="11" applyFont="1" applyBorder="1" applyAlignment="1">
      <alignment vertical="center"/>
    </xf>
    <xf numFmtId="0" fontId="34" fillId="0" borderId="41" xfId="11" applyFont="1" applyBorder="1" applyAlignment="1">
      <alignment vertical="center"/>
    </xf>
    <xf numFmtId="0" fontId="10" fillId="0" borderId="0" xfId="0" applyFont="1" applyFill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169" fontId="10" fillId="0" borderId="3" xfId="2" applyNumberFormat="1" applyFont="1" applyFill="1" applyBorder="1" applyAlignment="1">
      <alignment horizontal="right"/>
    </xf>
    <xf numFmtId="176" fontId="11" fillId="0" borderId="0" xfId="0" applyNumberFormat="1" applyFont="1" applyFill="1"/>
    <xf numFmtId="2" fontId="0" fillId="0" borderId="0" xfId="0" applyNumberFormat="1" applyFill="1"/>
    <xf numFmtId="169" fontId="10" fillId="0" borderId="7" xfId="2" applyNumberFormat="1" applyFont="1" applyFill="1" applyBorder="1" applyAlignment="1">
      <alignment horizontal="right"/>
    </xf>
    <xf numFmtId="0" fontId="11" fillId="0" borderId="49" xfId="0" applyFont="1" applyFill="1" applyBorder="1"/>
    <xf numFmtId="175" fontId="12" fillId="0" borderId="22" xfId="2" applyNumberFormat="1" applyFont="1" applyFill="1" applyBorder="1"/>
    <xf numFmtId="175" fontId="12" fillId="0" borderId="9" xfId="2" applyNumberFormat="1" applyFont="1" applyFill="1" applyBorder="1"/>
    <xf numFmtId="175" fontId="12" fillId="0" borderId="42" xfId="2" applyNumberFormat="1" applyFont="1" applyFill="1" applyBorder="1"/>
    <xf numFmtId="181" fontId="14" fillId="0" borderId="7" xfId="2" applyNumberFormat="1" applyFont="1" applyFill="1" applyBorder="1"/>
    <xf numFmtId="9" fontId="13" fillId="0" borderId="0" xfId="3" applyFont="1" applyFill="1" applyBorder="1"/>
    <xf numFmtId="183" fontId="11" fillId="0" borderId="0" xfId="1" applyNumberFormat="1" applyFont="1" applyFill="1"/>
    <xf numFmtId="167" fontId="11" fillId="0" borderId="0" xfId="0" applyNumberFormat="1" applyFont="1" applyFill="1"/>
    <xf numFmtId="175" fontId="10" fillId="0" borderId="50" xfId="0" applyNumberFormat="1" applyFont="1" applyFill="1" applyBorder="1"/>
    <xf numFmtId="175" fontId="8" fillId="0" borderId="49" xfId="0" applyNumberFormat="1" applyFont="1" applyFill="1" applyBorder="1" applyAlignment="1">
      <alignment horizontal="right" vertical="center" wrapText="1"/>
    </xf>
    <xf numFmtId="175" fontId="8" fillId="0" borderId="0" xfId="0" applyNumberFormat="1" applyFont="1" applyFill="1" applyAlignment="1">
      <alignment horizontal="right" vertical="center" wrapText="1"/>
    </xf>
    <xf numFmtId="175" fontId="8" fillId="0" borderId="3" xfId="0" applyNumberFormat="1" applyFont="1" applyFill="1" applyBorder="1" applyAlignment="1">
      <alignment horizontal="right" vertical="center" wrapText="1"/>
    </xf>
    <xf numFmtId="175" fontId="8" fillId="0" borderId="7" xfId="0" applyNumberFormat="1" applyFont="1" applyFill="1" applyBorder="1" applyAlignment="1">
      <alignment horizontal="right" vertical="center" wrapText="1"/>
    </xf>
    <xf numFmtId="175" fontId="8" fillId="0" borderId="50" xfId="0" applyNumberFormat="1" applyFont="1" applyFill="1" applyBorder="1" applyAlignment="1">
      <alignment horizontal="right" vertical="center" wrapText="1"/>
    </xf>
    <xf numFmtId="175" fontId="11" fillId="0" borderId="49" xfId="0" applyNumberFormat="1" applyFont="1" applyFill="1" applyBorder="1"/>
    <xf numFmtId="175" fontId="11" fillId="0" borderId="3" xfId="0" applyNumberFormat="1" applyFont="1" applyFill="1" applyBorder="1"/>
    <xf numFmtId="175" fontId="11" fillId="0" borderId="7" xfId="0" applyNumberFormat="1" applyFont="1" applyFill="1" applyBorder="1"/>
    <xf numFmtId="175" fontId="11" fillId="0" borderId="50" xfId="0" applyNumberFormat="1" applyFont="1" applyFill="1" applyBorder="1"/>
    <xf numFmtId="175" fontId="12" fillId="0" borderId="49" xfId="2" applyNumberFormat="1" applyFont="1" applyFill="1" applyBorder="1"/>
    <xf numFmtId="175" fontId="12" fillId="0" borderId="50" xfId="2" applyNumberFormat="1" applyFont="1" applyFill="1" applyBorder="1"/>
    <xf numFmtId="175" fontId="13" fillId="0" borderId="50" xfId="2" applyNumberFormat="1" applyFont="1" applyFill="1" applyBorder="1"/>
    <xf numFmtId="175" fontId="14" fillId="0" borderId="49" xfId="2" applyNumberFormat="1" applyFont="1" applyFill="1" applyBorder="1"/>
    <xf numFmtId="175" fontId="13" fillId="0" borderId="49" xfId="2" applyNumberFormat="1" applyFont="1" applyFill="1" applyBorder="1"/>
    <xf numFmtId="175" fontId="10" fillId="0" borderId="49" xfId="2" applyNumberFormat="1" applyFont="1" applyFill="1" applyBorder="1"/>
    <xf numFmtId="175" fontId="10" fillId="0" borderId="50" xfId="2" applyNumberFormat="1" applyFont="1" applyFill="1" applyBorder="1"/>
    <xf numFmtId="175" fontId="10" fillId="0" borderId="51" xfId="2" applyNumberFormat="1" applyFont="1" applyFill="1" applyBorder="1"/>
    <xf numFmtId="175" fontId="10" fillId="0" borderId="47" xfId="2" applyNumberFormat="1" applyFont="1" applyFill="1" applyBorder="1"/>
    <xf numFmtId="175" fontId="10" fillId="0" borderId="48" xfId="2" applyNumberFormat="1" applyFont="1" applyFill="1" applyBorder="1"/>
    <xf numFmtId="175" fontId="10" fillId="0" borderId="46" xfId="2" applyNumberFormat="1" applyFont="1" applyFill="1" applyBorder="1"/>
    <xf numFmtId="175" fontId="10" fillId="0" borderId="52" xfId="2" applyNumberFormat="1" applyFont="1" applyFill="1" applyBorder="1"/>
    <xf numFmtId="175" fontId="12" fillId="0" borderId="49" xfId="1" applyNumberFormat="1" applyFont="1" applyFill="1" applyBorder="1"/>
    <xf numFmtId="175" fontId="12" fillId="0" borderId="0" xfId="1" applyNumberFormat="1" applyFont="1" applyFill="1" applyBorder="1"/>
    <xf numFmtId="175" fontId="12" fillId="0" borderId="3" xfId="1" applyNumberFormat="1" applyFont="1" applyFill="1" applyBorder="1"/>
    <xf numFmtId="175" fontId="14" fillId="0" borderId="49" xfId="1" applyNumberFormat="1" applyFont="1" applyFill="1" applyBorder="1"/>
    <xf numFmtId="175" fontId="14" fillId="0" borderId="0" xfId="1" applyNumberFormat="1" applyFont="1" applyFill="1" applyBorder="1"/>
    <xf numFmtId="175" fontId="14" fillId="0" borderId="7" xfId="1" applyNumberFormat="1" applyFont="1" applyFill="1" applyBorder="1"/>
    <xf numFmtId="175" fontId="12" fillId="0" borderId="7" xfId="1" applyNumberFormat="1" applyFont="1" applyFill="1" applyBorder="1"/>
    <xf numFmtId="175" fontId="13" fillId="0" borderId="3" xfId="1" applyNumberFormat="1" applyFont="1" applyFill="1" applyBorder="1"/>
    <xf numFmtId="175" fontId="13" fillId="0" borderId="7" xfId="1" applyNumberFormat="1" applyFont="1" applyFill="1" applyBorder="1"/>
    <xf numFmtId="175" fontId="13" fillId="0" borderId="0" xfId="1" applyNumberFormat="1" applyFont="1" applyFill="1" applyBorder="1"/>
    <xf numFmtId="175" fontId="10" fillId="0" borderId="42" xfId="1" applyNumberFormat="1" applyFont="1" applyFill="1" applyBorder="1"/>
    <xf numFmtId="175" fontId="10" fillId="0" borderId="9" xfId="1" applyNumberFormat="1" applyFont="1" applyFill="1" applyBorder="1"/>
    <xf numFmtId="175" fontId="10" fillId="0" borderId="10" xfId="1" applyNumberFormat="1" applyFont="1" applyFill="1" applyBorder="1"/>
    <xf numFmtId="175" fontId="10" fillId="0" borderId="8" xfId="1" applyNumberFormat="1" applyFont="1" applyFill="1" applyBorder="1"/>
    <xf numFmtId="175" fontId="10" fillId="0" borderId="42" xfId="2" applyNumberFormat="1" applyFont="1" applyFill="1" applyBorder="1"/>
    <xf numFmtId="175" fontId="10" fillId="0" borderId="53" xfId="2" applyNumberFormat="1" applyFont="1" applyFill="1" applyBorder="1"/>
    <xf numFmtId="175" fontId="14" fillId="0" borderId="50" xfId="2" applyNumberFormat="1" applyFont="1" applyFill="1" applyBorder="1"/>
    <xf numFmtId="175" fontId="12" fillId="0" borderId="8" xfId="2" applyNumberFormat="1" applyFont="1" applyFill="1" applyBorder="1"/>
    <xf numFmtId="175" fontId="12" fillId="0" borderId="53" xfId="2" applyNumberFormat="1" applyFont="1" applyFill="1" applyBorder="1"/>
    <xf numFmtId="175" fontId="0" fillId="0" borderId="0" xfId="1" applyNumberFormat="1" applyFont="1" applyFill="1"/>
    <xf numFmtId="0" fontId="9" fillId="0" borderId="25" xfId="0" applyFont="1" applyFill="1" applyBorder="1"/>
    <xf numFmtId="0" fontId="9" fillId="0" borderId="26" xfId="0" applyFont="1" applyFill="1" applyBorder="1"/>
    <xf numFmtId="0" fontId="10" fillId="0" borderId="49" xfId="0" applyFont="1" applyFill="1" applyBorder="1"/>
    <xf numFmtId="181" fontId="10" fillId="0" borderId="0" xfId="2" applyNumberFormat="1" applyFont="1" applyFill="1"/>
    <xf numFmtId="179" fontId="0" fillId="0" borderId="0" xfId="0" applyNumberFormat="1" applyFill="1"/>
    <xf numFmtId="184" fontId="11" fillId="0" borderId="0" xfId="2" applyNumberFormat="1" applyFont="1" applyFill="1"/>
    <xf numFmtId="175" fontId="12" fillId="0" borderId="3" xfId="9" applyNumberFormat="1" applyFont="1" applyFill="1" applyBorder="1"/>
    <xf numFmtId="174" fontId="12" fillId="0" borderId="0" xfId="9" applyNumberFormat="1" applyFont="1" applyFill="1" applyBorder="1"/>
    <xf numFmtId="174" fontId="14" fillId="0" borderId="0" xfId="9" applyNumberFormat="1" applyFont="1" applyFill="1" applyBorder="1"/>
    <xf numFmtId="174" fontId="10" fillId="0" borderId="9" xfId="9" applyNumberFormat="1" applyFont="1" applyFill="1" applyBorder="1"/>
    <xf numFmtId="174" fontId="12" fillId="0" borderId="5" xfId="9" applyNumberFormat="1" applyFont="1" applyFill="1" applyBorder="1"/>
    <xf numFmtId="174" fontId="12" fillId="0" borderId="9" xfId="9" applyNumberFormat="1" applyFont="1" applyFill="1" applyBorder="1"/>
    <xf numFmtId="166" fontId="12" fillId="0" borderId="0" xfId="9" applyFont="1" applyFill="1" applyBorder="1"/>
    <xf numFmtId="166" fontId="12" fillId="0" borderId="5" xfId="9" applyFont="1" applyFill="1" applyBorder="1"/>
    <xf numFmtId="166" fontId="13" fillId="0" borderId="5" xfId="9" applyFont="1" applyFill="1" applyBorder="1"/>
    <xf numFmtId="166" fontId="13" fillId="0" borderId="0" xfId="9" applyFont="1" applyFill="1" applyBorder="1"/>
    <xf numFmtId="176" fontId="12" fillId="0" borderId="18" xfId="2" applyNumberFormat="1" applyFont="1" applyFill="1" applyBorder="1"/>
    <xf numFmtId="177" fontId="22" fillId="0" borderId="0" xfId="3" applyNumberFormat="1" applyFont="1" applyFill="1"/>
    <xf numFmtId="10" fontId="10" fillId="0" borderId="0" xfId="3" applyNumberFormat="1" applyFont="1" applyFill="1"/>
    <xf numFmtId="177" fontId="10" fillId="0" borderId="18" xfId="3" applyNumberFormat="1" applyFont="1" applyFill="1" applyBorder="1"/>
    <xf numFmtId="179" fontId="11" fillId="0" borderId="0" xfId="0" applyNumberFormat="1" applyFont="1" applyFill="1"/>
    <xf numFmtId="10" fontId="11" fillId="0" borderId="0" xfId="3" applyNumberFormat="1" applyFont="1" applyFill="1"/>
    <xf numFmtId="167" fontId="12" fillId="0" borderId="7" xfId="4" applyFont="1" applyFill="1" applyBorder="1"/>
    <xf numFmtId="167" fontId="14" fillId="0" borderId="7" xfId="4" quotePrefix="1" applyFont="1" applyFill="1" applyBorder="1"/>
    <xf numFmtId="167" fontId="13" fillId="0" borderId="8" xfId="4" applyFont="1" applyFill="1" applyBorder="1"/>
    <xf numFmtId="0" fontId="6" fillId="0" borderId="0" xfId="11" applyAlignment="1">
      <alignment vertical="center"/>
    </xf>
    <xf numFmtId="0" fontId="26" fillId="0" borderId="0" xfId="11" applyFont="1" applyAlignment="1">
      <alignment vertical="center"/>
    </xf>
    <xf numFmtId="10" fontId="6" fillId="0" borderId="0" xfId="11" applyNumberFormat="1" applyAlignment="1">
      <alignment vertical="center"/>
    </xf>
    <xf numFmtId="167" fontId="6" fillId="0" borderId="0" xfId="1" applyAlignment="1">
      <alignment vertical="center"/>
    </xf>
    <xf numFmtId="0" fontId="10" fillId="0" borderId="0" xfId="11" applyFont="1" applyAlignment="1">
      <alignment vertical="center"/>
    </xf>
    <xf numFmtId="0" fontId="30" fillId="0" borderId="0" xfId="11" applyFont="1" applyAlignment="1">
      <alignment vertical="center"/>
    </xf>
    <xf numFmtId="0" fontId="12" fillId="0" borderId="0" xfId="11" applyFont="1" applyAlignment="1">
      <alignment vertical="center"/>
    </xf>
    <xf numFmtId="0" fontId="34" fillId="0" borderId="42" xfId="11" applyFont="1" applyBorder="1" applyAlignment="1">
      <alignment vertical="center"/>
    </xf>
    <xf numFmtId="0" fontId="37" fillId="0" borderId="0" xfId="33" applyFont="1"/>
    <xf numFmtId="0" fontId="37" fillId="0" borderId="0" xfId="33" applyFont="1" applyAlignment="1">
      <alignment wrapText="1"/>
    </xf>
    <xf numFmtId="0" fontId="38" fillId="0" borderId="0" xfId="33" applyFont="1" applyAlignment="1">
      <alignment horizontal="left"/>
    </xf>
    <xf numFmtId="0" fontId="38" fillId="0" borderId="28" xfId="33" applyFont="1" applyBorder="1" applyAlignment="1">
      <alignment horizontal="center" vertical="center" wrapText="1"/>
    </xf>
    <xf numFmtId="0" fontId="38" fillId="0" borderId="0" xfId="33" applyFont="1"/>
    <xf numFmtId="0" fontId="38" fillId="0" borderId="31" xfId="33" applyFont="1" applyBorder="1" applyAlignment="1">
      <alignment horizontal="center" vertical="center" wrapText="1"/>
    </xf>
    <xf numFmtId="179" fontId="10" fillId="0" borderId="8" xfId="2" applyNumberFormat="1" applyFont="1" applyFill="1" applyBorder="1"/>
    <xf numFmtId="179" fontId="10" fillId="0" borderId="9" xfId="2" applyNumberFormat="1" applyFont="1" applyFill="1" applyBorder="1"/>
    <xf numFmtId="177" fontId="36" fillId="0" borderId="28" xfId="3" applyNumberFormat="1" applyFont="1" applyFill="1" applyBorder="1" applyAlignment="1">
      <alignment horizontal="right" vertical="center"/>
    </xf>
    <xf numFmtId="177" fontId="34" fillId="0" borderId="31" xfId="3" applyNumberFormat="1" applyFont="1" applyFill="1" applyBorder="1" applyAlignment="1">
      <alignment horizontal="right" vertical="center"/>
    </xf>
    <xf numFmtId="177" fontId="36" fillId="0" borderId="55" xfId="3" applyNumberFormat="1" applyFont="1" applyFill="1" applyBorder="1" applyAlignment="1">
      <alignment horizontal="right" vertical="center"/>
    </xf>
    <xf numFmtId="177" fontId="34" fillId="0" borderId="40" xfId="3" applyNumberFormat="1" applyFont="1" applyFill="1" applyBorder="1" applyAlignment="1">
      <alignment horizontal="right" vertical="center"/>
    </xf>
    <xf numFmtId="0" fontId="38" fillId="0" borderId="29" xfId="33" applyFont="1" applyBorder="1" applyAlignment="1">
      <alignment horizontal="left" vertical="center" wrapText="1"/>
    </xf>
    <xf numFmtId="0" fontId="37" fillId="0" borderId="29" xfId="11" applyFont="1" applyBorder="1" applyAlignment="1">
      <alignment horizontal="left" vertical="center"/>
    </xf>
    <xf numFmtId="0" fontId="38" fillId="0" borderId="54" xfId="11" applyFont="1" applyBorder="1" applyAlignment="1">
      <alignment horizontal="left" vertical="center"/>
    </xf>
    <xf numFmtId="177" fontId="37" fillId="0" borderId="28" xfId="3" applyNumberFormat="1" applyFont="1" applyFill="1" applyBorder="1" applyAlignment="1">
      <alignment horizontal="center" vertical="center"/>
    </xf>
    <xf numFmtId="177" fontId="37" fillId="0" borderId="31" xfId="3" applyNumberFormat="1" applyFont="1" applyFill="1" applyBorder="1" applyAlignment="1">
      <alignment horizontal="center" vertical="center"/>
    </xf>
    <xf numFmtId="177" fontId="38" fillId="0" borderId="55" xfId="3" applyNumberFormat="1" applyFont="1" applyFill="1" applyBorder="1" applyAlignment="1">
      <alignment horizontal="center" vertical="center"/>
    </xf>
    <xf numFmtId="177" fontId="38" fillId="0" borderId="40" xfId="3" applyNumberFormat="1" applyFont="1" applyFill="1" applyBorder="1" applyAlignment="1">
      <alignment horizontal="center" vertical="center"/>
    </xf>
    <xf numFmtId="185" fontId="12" fillId="0" borderId="7" xfId="2" applyNumberFormat="1" applyFont="1" applyFill="1" applyBorder="1"/>
    <xf numFmtId="185" fontId="12" fillId="0" borderId="0" xfId="2" applyNumberFormat="1" applyFont="1" applyFill="1" applyBorder="1"/>
    <xf numFmtId="185" fontId="14" fillId="0" borderId="7" xfId="2" applyNumberFormat="1" applyFont="1" applyFill="1" applyBorder="1"/>
    <xf numFmtId="185" fontId="14" fillId="0" borderId="0" xfId="2" applyNumberFormat="1" applyFont="1" applyFill="1" applyBorder="1"/>
    <xf numFmtId="175" fontId="12" fillId="0" borderId="0" xfId="2" applyNumberFormat="1" applyFont="1" applyFill="1"/>
    <xf numFmtId="166" fontId="6" fillId="0" borderId="0" xfId="11" applyNumberFormat="1"/>
    <xf numFmtId="166" fontId="10" fillId="0" borderId="9" xfId="11" applyNumberFormat="1" applyFont="1" applyBorder="1"/>
    <xf numFmtId="166" fontId="12" fillId="0" borderId="0" xfId="11" applyNumberFormat="1" applyFont="1"/>
    <xf numFmtId="166" fontId="12" fillId="0" borderId="5" xfId="11" applyNumberFormat="1" applyFont="1" applyBorder="1"/>
    <xf numFmtId="172" fontId="12" fillId="0" borderId="7" xfId="1" applyNumberFormat="1" applyFont="1" applyFill="1" applyBorder="1"/>
    <xf numFmtId="0" fontId="6" fillId="0" borderId="0" xfId="11"/>
    <xf numFmtId="172" fontId="13" fillId="0" borderId="7" xfId="1" applyNumberFormat="1" applyFont="1" applyFill="1" applyBorder="1"/>
    <xf numFmtId="172" fontId="10" fillId="0" borderId="8" xfId="1" applyNumberFormat="1" applyFont="1" applyFill="1" applyBorder="1"/>
    <xf numFmtId="0" fontId="10" fillId="0" borderId="9" xfId="11" applyFont="1" applyBorder="1"/>
    <xf numFmtId="168" fontId="12" fillId="0" borderId="49" xfId="4" applyNumberFormat="1" applyFont="1" applyFill="1" applyBorder="1"/>
    <xf numFmtId="168" fontId="12" fillId="0" borderId="0" xfId="4" applyNumberFormat="1" applyFont="1" applyFill="1" applyBorder="1"/>
    <xf numFmtId="173" fontId="12" fillId="0" borderId="49" xfId="4" applyNumberFormat="1" applyFont="1" applyFill="1" applyBorder="1"/>
    <xf numFmtId="173" fontId="12" fillId="0" borderId="0" xfId="1" applyNumberFormat="1" applyFont="1" applyFill="1" applyBorder="1"/>
    <xf numFmtId="168" fontId="13" fillId="0" borderId="0" xfId="4" applyNumberFormat="1" applyFont="1" applyFill="1" applyBorder="1"/>
    <xf numFmtId="168" fontId="10" fillId="0" borderId="9" xfId="4" applyNumberFormat="1" applyFont="1" applyFill="1" applyBorder="1"/>
    <xf numFmtId="0" fontId="12" fillId="0" borderId="0" xfId="11" applyFont="1"/>
    <xf numFmtId="168" fontId="14" fillId="0" borderId="49" xfId="4" applyNumberFormat="1" applyFont="1" applyFill="1" applyBorder="1"/>
    <xf numFmtId="168" fontId="13" fillId="0" borderId="42" xfId="4" applyNumberFormat="1" applyFont="1" applyFill="1" applyBorder="1"/>
    <xf numFmtId="0" fontId="12" fillId="0" borderId="9" xfId="11" applyFont="1" applyBorder="1"/>
    <xf numFmtId="0" fontId="13" fillId="0" borderId="0" xfId="11" applyFont="1"/>
    <xf numFmtId="0" fontId="12" fillId="0" borderId="5" xfId="11" applyFont="1" applyBorder="1"/>
    <xf numFmtId="0" fontId="14" fillId="0" borderId="0" xfId="11" applyFont="1"/>
    <xf numFmtId="167" fontId="13" fillId="0" borderId="0" xfId="11" applyNumberFormat="1" applyFont="1"/>
    <xf numFmtId="0" fontId="8" fillId="0" borderId="23" xfId="0" applyFont="1" applyFill="1" applyBorder="1"/>
    <xf numFmtId="168" fontId="10" fillId="0" borderId="13" xfId="1" applyNumberFormat="1" applyFont="1" applyFill="1" applyBorder="1"/>
    <xf numFmtId="174" fontId="10" fillId="0" borderId="2" xfId="2" applyNumberFormat="1" applyFont="1" applyFill="1" applyBorder="1"/>
    <xf numFmtId="175" fontId="10" fillId="0" borderId="14" xfId="2" applyNumberFormat="1" applyFont="1" applyFill="1" applyBorder="1"/>
    <xf numFmtId="174" fontId="10" fillId="0" borderId="2" xfId="9" applyNumberFormat="1" applyFont="1" applyFill="1" applyBorder="1"/>
    <xf numFmtId="168" fontId="10" fillId="0" borderId="13" xfId="0" applyNumberFormat="1" applyFont="1" applyFill="1" applyBorder="1"/>
    <xf numFmtId="168" fontId="10" fillId="0" borderId="2" xfId="0" applyNumberFormat="1" applyFont="1" applyFill="1" applyBorder="1"/>
    <xf numFmtId="171" fontId="10" fillId="0" borderId="2" xfId="0" applyNumberFormat="1" applyFont="1" applyFill="1" applyBorder="1"/>
    <xf numFmtId="176" fontId="10" fillId="0" borderId="14" xfId="2" applyNumberFormat="1" applyFont="1" applyFill="1" applyBorder="1"/>
    <xf numFmtId="173" fontId="10" fillId="0" borderId="13" xfId="0" applyNumberFormat="1" applyFont="1" applyFill="1" applyBorder="1"/>
    <xf numFmtId="0" fontId="10" fillId="0" borderId="2" xfId="11" applyFont="1" applyBorder="1"/>
    <xf numFmtId="176" fontId="10" fillId="0" borderId="24" xfId="2" applyNumberFormat="1" applyFont="1" applyFill="1" applyBorder="1"/>
    <xf numFmtId="176" fontId="10" fillId="0" borderId="0" xfId="2" applyNumberFormat="1" applyFont="1" applyFill="1" applyBorder="1"/>
    <xf numFmtId="175" fontId="10" fillId="0" borderId="30" xfId="2" applyNumberFormat="1" applyFont="1" applyFill="1" applyBorder="1"/>
    <xf numFmtId="175" fontId="10" fillId="0" borderId="2" xfId="2" applyNumberFormat="1" applyFont="1" applyFill="1" applyBorder="1"/>
    <xf numFmtId="179" fontId="10" fillId="0" borderId="13" xfId="2" applyNumberFormat="1" applyFont="1" applyFill="1" applyBorder="1"/>
    <xf numFmtId="179" fontId="10" fillId="0" borderId="2" xfId="2" applyNumberFormat="1" applyFont="1" applyFill="1" applyBorder="1"/>
    <xf numFmtId="179" fontId="10" fillId="0" borderId="14" xfId="2" applyNumberFormat="1" applyFont="1" applyFill="1" applyBorder="1"/>
    <xf numFmtId="175" fontId="10" fillId="0" borderId="27" xfId="2" applyNumberFormat="1" applyFont="1" applyFill="1" applyBorder="1"/>
    <xf numFmtId="0" fontId="11" fillId="0" borderId="30" xfId="0" applyFont="1" applyFill="1" applyBorder="1"/>
    <xf numFmtId="179" fontId="8" fillId="0" borderId="7" xfId="0" applyNumberFormat="1" applyFont="1" applyFill="1" applyBorder="1" applyAlignment="1">
      <alignment horizontal="right" vertical="center" wrapText="1"/>
    </xf>
    <xf numFmtId="168" fontId="10" fillId="0" borderId="0" xfId="1" applyNumberFormat="1" applyFont="1" applyFill="1"/>
    <xf numFmtId="179" fontId="11" fillId="0" borderId="7" xfId="0" applyNumberFormat="1" applyFont="1" applyFill="1" applyBorder="1"/>
    <xf numFmtId="166" fontId="12" fillId="0" borderId="0" xfId="9" applyFont="1" applyFill="1"/>
    <xf numFmtId="179" fontId="14" fillId="0" borderId="7" xfId="2" applyNumberFormat="1" applyFont="1" applyFill="1" applyBorder="1"/>
    <xf numFmtId="175" fontId="14" fillId="0" borderId="0" xfId="2" applyNumberFormat="1" applyFont="1" applyFill="1"/>
    <xf numFmtId="166" fontId="0" fillId="0" borderId="0" xfId="11" applyNumberFormat="1" applyFont="1"/>
    <xf numFmtId="174" fontId="12" fillId="0" borderId="0" xfId="9" applyNumberFormat="1" applyFont="1" applyFill="1"/>
    <xf numFmtId="174" fontId="14" fillId="0" borderId="0" xfId="9" applyNumberFormat="1" applyFont="1" applyFill="1"/>
    <xf numFmtId="168" fontId="13" fillId="0" borderId="0" xfId="1" applyNumberFormat="1" applyFont="1" applyFill="1"/>
    <xf numFmtId="9" fontId="13" fillId="0" borderId="0" xfId="3" applyFont="1" applyFill="1"/>
    <xf numFmtId="175" fontId="13" fillId="0" borderId="0" xfId="2" applyNumberFormat="1" applyFont="1" applyFill="1"/>
    <xf numFmtId="179" fontId="13" fillId="0" borderId="7" xfId="2" applyNumberFormat="1" applyFont="1" applyFill="1" applyBorder="1"/>
    <xf numFmtId="178" fontId="10" fillId="0" borderId="8" xfId="1" applyNumberFormat="1" applyFont="1" applyFill="1" applyBorder="1"/>
    <xf numFmtId="179" fontId="10" fillId="0" borderId="7" xfId="2" applyNumberFormat="1" applyFont="1" applyFill="1" applyBorder="1"/>
    <xf numFmtId="179" fontId="10" fillId="0" borderId="46" xfId="2" applyNumberFormat="1" applyFont="1" applyFill="1" applyBorder="1"/>
    <xf numFmtId="175" fontId="12" fillId="0" borderId="0" xfId="1" applyNumberFormat="1" applyFont="1" applyFill="1"/>
    <xf numFmtId="175" fontId="14" fillId="0" borderId="0" xfId="1" applyNumberFormat="1" applyFont="1" applyFill="1"/>
    <xf numFmtId="179" fontId="14" fillId="0" borderId="7" xfId="1" applyNumberFormat="1" applyFont="1" applyFill="1" applyBorder="1"/>
    <xf numFmtId="179" fontId="12" fillId="0" borderId="7" xfId="1" applyNumberFormat="1" applyFont="1" applyFill="1" applyBorder="1"/>
    <xf numFmtId="173" fontId="13" fillId="0" borderId="7" xfId="1" applyNumberFormat="1" applyFont="1" applyFill="1" applyBorder="1"/>
    <xf numFmtId="0" fontId="0" fillId="0" borderId="0" xfId="11" applyFont="1"/>
    <xf numFmtId="179" fontId="13" fillId="0" borderId="7" xfId="1" applyNumberFormat="1" applyFont="1" applyFill="1" applyBorder="1"/>
    <xf numFmtId="175" fontId="13" fillId="0" borderId="0" xfId="1" applyNumberFormat="1" applyFont="1" applyFill="1"/>
    <xf numFmtId="173" fontId="10" fillId="0" borderId="8" xfId="1" applyNumberFormat="1" applyFont="1" applyFill="1" applyBorder="1"/>
    <xf numFmtId="179" fontId="10" fillId="0" borderId="8" xfId="1" applyNumberFormat="1" applyFont="1" applyFill="1" applyBorder="1"/>
    <xf numFmtId="168" fontId="14" fillId="0" borderId="0" xfId="1" quotePrefix="1" applyNumberFormat="1" applyFont="1" applyFill="1"/>
    <xf numFmtId="176" fontId="12" fillId="0" borderId="0" xfId="2" applyNumberFormat="1" applyFont="1" applyFill="1"/>
    <xf numFmtId="168" fontId="14" fillId="0" borderId="0" xfId="1" applyNumberFormat="1" applyFont="1" applyFill="1"/>
    <xf numFmtId="179" fontId="12" fillId="0" borderId="8" xfId="2" applyNumberFormat="1" applyFont="1" applyFill="1" applyBorder="1"/>
    <xf numFmtId="166" fontId="13" fillId="0" borderId="0" xfId="9" applyFont="1" applyFill="1"/>
    <xf numFmtId="173" fontId="14" fillId="0" borderId="7" xfId="1" applyNumberFormat="1" applyFont="1" applyFill="1" applyBorder="1"/>
    <xf numFmtId="183" fontId="10" fillId="0" borderId="13" xfId="1" applyNumberFormat="1" applyFont="1" applyFill="1" applyBorder="1"/>
    <xf numFmtId="10" fontId="22" fillId="0" borderId="0" xfId="3" applyNumberFormat="1" applyFont="1" applyFill="1"/>
    <xf numFmtId="179" fontId="14" fillId="0" borderId="0" xfId="2" applyNumberFormat="1" applyFont="1" applyFill="1" applyBorder="1"/>
    <xf numFmtId="179" fontId="12" fillId="0" borderId="0" xfId="2" applyNumberFormat="1" applyFont="1" applyFill="1" applyBorder="1"/>
    <xf numFmtId="179" fontId="13" fillId="0" borderId="0" xfId="2" applyNumberFormat="1" applyFont="1" applyFill="1" applyBorder="1"/>
    <xf numFmtId="0" fontId="25" fillId="0" borderId="0" xfId="0" applyFont="1" applyFill="1" applyAlignment="1">
      <alignment horizontal="center" vertical="center" wrapText="1"/>
    </xf>
    <xf numFmtId="0" fontId="8" fillId="0" borderId="37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5" fillId="0" borderId="28" xfId="11" applyFont="1" applyBorder="1" applyAlignment="1">
      <alignment horizontal="center" vertical="center" wrapText="1"/>
    </xf>
    <xf numFmtId="0" fontId="35" fillId="0" borderId="31" xfId="11" applyFont="1" applyBorder="1" applyAlignment="1">
      <alignment horizontal="center" vertical="center" wrapText="1"/>
    </xf>
    <xf numFmtId="0" fontId="34" fillId="0" borderId="25" xfId="11" applyFont="1" applyBorder="1" applyAlignment="1">
      <alignment horizontal="left" vertical="center"/>
    </xf>
    <xf numFmtId="0" fontId="34" fillId="0" borderId="30" xfId="11" applyFont="1" applyBorder="1" applyAlignment="1">
      <alignment horizontal="left" vertical="center"/>
    </xf>
    <xf numFmtId="0" fontId="39" fillId="0" borderId="45" xfId="33" applyFont="1" applyBorder="1" applyAlignment="1">
      <alignment horizontal="center" vertical="center" wrapText="1"/>
    </xf>
    <xf numFmtId="0" fontId="39" fillId="0" borderId="34" xfId="33" applyFont="1" applyBorder="1" applyAlignment="1">
      <alignment horizontal="center" vertical="center" wrapText="1"/>
    </xf>
    <xf numFmtId="0" fontId="39" fillId="0" borderId="35" xfId="33" applyFont="1" applyBorder="1" applyAlignment="1">
      <alignment horizontal="center" vertical="center" wrapText="1"/>
    </xf>
    <xf numFmtId="0" fontId="28" fillId="0" borderId="5" xfId="0" quotePrefix="1" applyFont="1" applyFill="1" applyBorder="1" applyAlignment="1">
      <alignment horizontal="center" wrapText="1"/>
    </xf>
    <xf numFmtId="0" fontId="25" fillId="0" borderId="5" xfId="0" applyFont="1" applyFill="1" applyBorder="1" applyAlignment="1">
      <alignment horizontal="center" wrapText="1"/>
    </xf>
    <xf numFmtId="0" fontId="25" fillId="0" borderId="6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31" fillId="0" borderId="33" xfId="0" quotePrefix="1" applyFont="1" applyFill="1" applyBorder="1" applyAlignment="1">
      <alignment horizontal="center" wrapText="1"/>
    </xf>
    <xf numFmtId="0" fontId="31" fillId="0" borderId="43" xfId="0" quotePrefix="1" applyFont="1" applyFill="1" applyBorder="1" applyAlignment="1">
      <alignment horizontal="center" wrapText="1"/>
    </xf>
    <xf numFmtId="0" fontId="32" fillId="0" borderId="43" xfId="0" applyFont="1" applyFill="1" applyBorder="1" applyAlignment="1">
      <alignment horizontal="center" wrapText="1"/>
    </xf>
    <xf numFmtId="0" fontId="33" fillId="0" borderId="33" xfId="0" applyFont="1" applyFill="1" applyBorder="1" applyAlignment="1">
      <alignment horizontal="center" vertical="center" wrapText="1"/>
    </xf>
    <xf numFmtId="0" fontId="33" fillId="0" borderId="43" xfId="0" applyFont="1" applyFill="1" applyBorder="1" applyAlignment="1">
      <alignment horizontal="center" vertical="center" wrapText="1"/>
    </xf>
    <xf numFmtId="0" fontId="33" fillId="0" borderId="4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31" fillId="0" borderId="4" xfId="0" quotePrefix="1" applyFont="1" applyFill="1" applyBorder="1" applyAlignment="1">
      <alignment horizontal="center" wrapText="1"/>
    </xf>
    <xf numFmtId="0" fontId="31" fillId="0" borderId="5" xfId="0" quotePrefix="1" applyFont="1" applyFill="1" applyBorder="1" applyAlignment="1">
      <alignment horizontal="center" wrapText="1"/>
    </xf>
    <xf numFmtId="0" fontId="32" fillId="0" borderId="5" xfId="0" applyFont="1" applyFill="1" applyBorder="1" applyAlignment="1">
      <alignment horizontal="center" wrapText="1"/>
    </xf>
    <xf numFmtId="0" fontId="32" fillId="0" borderId="6" xfId="0" applyFont="1" applyFill="1" applyBorder="1" applyAlignment="1">
      <alignment horizontal="center" wrapText="1"/>
    </xf>
    <xf numFmtId="168" fontId="10" fillId="0" borderId="0" xfId="1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169" fontId="7" fillId="0" borderId="16" xfId="0" quotePrefix="1" applyNumberFormat="1" applyFont="1" applyFill="1" applyBorder="1" applyAlignment="1">
      <alignment horizontal="center" wrapText="1"/>
    </xf>
    <xf numFmtId="0" fontId="9" fillId="0" borderId="18" xfId="0" applyFont="1" applyFill="1" applyBorder="1" applyAlignment="1">
      <alignment horizontal="center" wrapText="1"/>
    </xf>
    <xf numFmtId="0" fontId="9" fillId="0" borderId="22" xfId="0" applyFont="1" applyFill="1" applyBorder="1" applyAlignment="1">
      <alignment horizontal="center" wrapText="1"/>
    </xf>
    <xf numFmtId="0" fontId="10" fillId="0" borderId="49" xfId="0" applyFont="1" applyFill="1" applyBorder="1" applyAlignment="1">
      <alignment horizontal="center" wrapText="1"/>
    </xf>
    <xf numFmtId="0" fontId="10" fillId="0" borderId="50" xfId="0" applyFont="1" applyFill="1" applyBorder="1" applyAlignment="1">
      <alignment horizontal="center" wrapText="1"/>
    </xf>
    <xf numFmtId="168" fontId="10" fillId="0" borderId="3" xfId="1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175" fontId="7" fillId="0" borderId="25" xfId="0" applyNumberFormat="1" applyFont="1" applyFill="1" applyBorder="1" applyAlignment="1">
      <alignment horizontal="center" vertical="center" wrapText="1"/>
    </xf>
    <xf numFmtId="175" fontId="0" fillId="0" borderId="1" xfId="0" applyNumberFormat="1" applyFill="1" applyBorder="1" applyAlignment="1">
      <alignment horizontal="center" vertical="center" wrapText="1"/>
    </xf>
    <xf numFmtId="175" fontId="0" fillId="0" borderId="26" xfId="0" applyNumberFormat="1" applyFill="1" applyBorder="1"/>
    <xf numFmtId="175" fontId="21" fillId="0" borderId="49" xfId="0" applyNumberFormat="1" applyFont="1" applyFill="1" applyBorder="1" applyAlignment="1">
      <alignment horizontal="center" vertical="center" wrapText="1"/>
    </xf>
    <xf numFmtId="175" fontId="23" fillId="0" borderId="0" xfId="0" applyNumberFormat="1" applyFont="1" applyFill="1" applyAlignment="1">
      <alignment horizontal="center" vertical="center" wrapText="1"/>
    </xf>
    <xf numFmtId="175" fontId="0" fillId="0" borderId="3" xfId="0" applyNumberFormat="1" applyFill="1" applyBorder="1" applyAlignment="1">
      <alignment vertical="center" wrapText="1"/>
    </xf>
    <xf numFmtId="175" fontId="0" fillId="0" borderId="49" xfId="0" applyNumberFormat="1" applyFill="1" applyBorder="1" applyAlignment="1">
      <alignment vertical="center" wrapText="1"/>
    </xf>
    <xf numFmtId="175" fontId="0" fillId="0" borderId="0" xfId="0" applyNumberFormat="1" applyFill="1" applyAlignment="1">
      <alignment vertical="center" wrapText="1"/>
    </xf>
    <xf numFmtId="175" fontId="21" fillId="0" borderId="7" xfId="0" applyNumberFormat="1" applyFont="1" applyFill="1" applyBorder="1" applyAlignment="1">
      <alignment horizontal="center" vertical="center" wrapText="1"/>
    </xf>
    <xf numFmtId="175" fontId="0" fillId="0" borderId="7" xfId="0" applyNumberFormat="1" applyFill="1" applyBorder="1" applyAlignment="1">
      <alignment vertical="center" wrapText="1"/>
    </xf>
    <xf numFmtId="168" fontId="8" fillId="0" borderId="4" xfId="1" applyNumberFormat="1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168" fontId="10" fillId="0" borderId="7" xfId="1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7" fillId="0" borderId="15" xfId="0" applyFont="1" applyFill="1" applyBorder="1" applyAlignment="1">
      <alignment wrapText="1"/>
    </xf>
    <xf numFmtId="0" fontId="0" fillId="0" borderId="17" xfId="0" applyFill="1" applyBorder="1"/>
    <xf numFmtId="168" fontId="10" fillId="0" borderId="0" xfId="1" applyNumberFormat="1" applyFont="1" applyFill="1" applyAlignment="1">
      <alignment horizontal="center" vertical="center" wrapText="1"/>
    </xf>
  </cellXfs>
  <cellStyles count="35">
    <cellStyle name="Comma" xfId="1" builtinId="3"/>
    <cellStyle name="Comma 2" xfId="4" xr:uid="{00000000-0005-0000-0000-000001000000}"/>
    <cellStyle name="Comma 3" xfId="5" xr:uid="{00000000-0005-0000-0000-000002000000}"/>
    <cellStyle name="Comma 4" xfId="6" xr:uid="{00000000-0005-0000-0000-000003000000}"/>
    <cellStyle name="Comma 5" xfId="7" xr:uid="{00000000-0005-0000-0000-000004000000}"/>
    <cellStyle name="Comma 6" xfId="8" xr:uid="{00000000-0005-0000-0000-000005000000}"/>
    <cellStyle name="Comma 6 2" xfId="25" xr:uid="{AFD4174A-006E-40EB-9D34-EE537BC17469}"/>
    <cellStyle name="Comma 7" xfId="29" xr:uid="{8BA7FBD1-7ABB-420C-B7F0-D401CF9D70C0}"/>
    <cellStyle name="Comma 8" xfId="34" xr:uid="{9A67A465-995A-4675-A469-9016E4D2D0CF}"/>
    <cellStyle name="Currency" xfId="2" builtinId="4"/>
    <cellStyle name="Currency 2" xfId="9" xr:uid="{00000000-0005-0000-0000-000007000000}"/>
    <cellStyle name="Currency 3" xfId="10" xr:uid="{00000000-0005-0000-0000-000008000000}"/>
    <cellStyle name="Currency 4" xfId="30" xr:uid="{1C7103EA-1F0A-4895-B37F-529C01E359F0}"/>
    <cellStyle name="Normal" xfId="0" builtinId="0"/>
    <cellStyle name="Normal 2" xfId="11" xr:uid="{00000000-0005-0000-0000-00000A000000}"/>
    <cellStyle name="Normal 3" xfId="12" xr:uid="{00000000-0005-0000-0000-00000B000000}"/>
    <cellStyle name="Normal 4" xfId="13" xr:uid="{00000000-0005-0000-0000-00000C000000}"/>
    <cellStyle name="Normal 5" xfId="14" xr:uid="{00000000-0005-0000-0000-00000D000000}"/>
    <cellStyle name="Normal 6" xfId="15" xr:uid="{00000000-0005-0000-0000-00000E000000}"/>
    <cellStyle name="Normal 6 2" xfId="26" xr:uid="{4A864428-4EAB-4808-B1A5-1F121DA0471B}"/>
    <cellStyle name="Normal 7" xfId="28" xr:uid="{E3ED9A03-8411-4E2D-B724-4966A70D58B8}"/>
    <cellStyle name="Normal 8" xfId="33" xr:uid="{F76CC008-AD49-47BF-ACA2-DAD5A66A7152}"/>
    <cellStyle name="Normal 8 2" xfId="31" xr:uid="{7E6E0B71-8511-45C6-AF02-3449A08EE4E5}"/>
    <cellStyle name="Output Amounts" xfId="16" xr:uid="{00000000-0005-0000-0000-00000F000000}"/>
    <cellStyle name="Output Column Headings" xfId="17" xr:uid="{00000000-0005-0000-0000-000010000000}"/>
    <cellStyle name="Output Line Items" xfId="18" xr:uid="{00000000-0005-0000-0000-000011000000}"/>
    <cellStyle name="Output Report Heading" xfId="19" xr:uid="{00000000-0005-0000-0000-000012000000}"/>
    <cellStyle name="Output Report Title" xfId="20" xr:uid="{00000000-0005-0000-0000-000013000000}"/>
    <cellStyle name="Percent" xfId="3" builtinId="5"/>
    <cellStyle name="Percent 2" xfId="21" xr:uid="{00000000-0005-0000-0000-000015000000}"/>
    <cellStyle name="Percent 3" xfId="22" xr:uid="{00000000-0005-0000-0000-000016000000}"/>
    <cellStyle name="Percent 4" xfId="23" xr:uid="{00000000-0005-0000-0000-000017000000}"/>
    <cellStyle name="Percent 5" xfId="24" xr:uid="{00000000-0005-0000-0000-000018000000}"/>
    <cellStyle name="Percent 5 2" xfId="27" xr:uid="{03D06BCB-B987-4A1A-B105-FBCF4CE9BDBD}"/>
    <cellStyle name="Percent 6 2" xfId="32" xr:uid="{3A51A996-B15F-4500-A93E-3C5FEA3BC1CC}"/>
  </cellStyles>
  <dxfs count="0"/>
  <tableStyles count="0" defaultTableStyle="TableStyleMedium2" defaultPivotStyle="PivotStyleLight16"/>
  <colors>
    <mruColors>
      <color rgb="FF1290DE"/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10189-8B93-45E5-9609-1D1EE7236470}">
  <sheetPr codeName="Sheet2"/>
  <dimension ref="A1:H19"/>
  <sheetViews>
    <sheetView view="pageBreakPreview" zoomScale="115" zoomScaleNormal="130" zoomScaleSheetLayoutView="115" workbookViewId="0">
      <selection activeCell="B2" sqref="B2:E2"/>
    </sheetView>
  </sheetViews>
  <sheetFormatPr defaultColWidth="8.85546875" defaultRowHeight="12.75" x14ac:dyDescent="0.2"/>
  <cols>
    <col min="1" max="1" width="3" style="322" customWidth="1"/>
    <col min="2" max="2" width="25.85546875" style="322" customWidth="1"/>
    <col min="3" max="4" width="8.42578125" style="322" customWidth="1"/>
    <col min="5" max="5" width="9.5703125" style="322" customWidth="1"/>
    <col min="6" max="6" width="2.140625" style="322" customWidth="1"/>
    <col min="7" max="7" width="4" style="322" customWidth="1"/>
    <col min="8" max="8" width="12.5703125" style="322" bestFit="1" customWidth="1"/>
    <col min="9" max="16384" width="8.85546875" style="322"/>
  </cols>
  <sheetData>
    <row r="1" spans="2:8" ht="14.85" customHeight="1" thickBot="1" x14ac:dyDescent="0.25">
      <c r="B1" s="323"/>
      <c r="C1" s="434"/>
      <c r="D1" s="434"/>
      <c r="E1" s="434"/>
    </row>
    <row r="2" spans="2:8" ht="35.1" customHeight="1" thickBot="1" x14ac:dyDescent="0.25">
      <c r="B2" s="435" t="s">
        <v>0</v>
      </c>
      <c r="C2" s="436"/>
      <c r="D2" s="436"/>
      <c r="E2" s="437"/>
    </row>
    <row r="3" spans="2:8" ht="31.5" customHeight="1" x14ac:dyDescent="0.2">
      <c r="B3" s="440" t="s">
        <v>1</v>
      </c>
      <c r="C3" s="438" t="s">
        <v>2</v>
      </c>
      <c r="D3" s="438" t="s">
        <v>3</v>
      </c>
      <c r="E3" s="439" t="s">
        <v>4</v>
      </c>
    </row>
    <row r="4" spans="2:8" ht="38.25" customHeight="1" thickBot="1" x14ac:dyDescent="0.25">
      <c r="B4" s="441"/>
      <c r="C4" s="438"/>
      <c r="D4" s="438"/>
      <c r="E4" s="439"/>
    </row>
    <row r="5" spans="2:8" ht="15" x14ac:dyDescent="0.2">
      <c r="B5" s="329" t="s">
        <v>5</v>
      </c>
      <c r="C5" s="338">
        <f>'Revenue Details'!$AE$29</f>
        <v>-3.8481285951922134E-3</v>
      </c>
      <c r="D5" s="338">
        <f>'Revenue Details'!$AF$29</f>
        <v>1.8186494963627185E-5</v>
      </c>
      <c r="E5" s="339">
        <f>C5+D5</f>
        <v>-3.8299421002285861E-3</v>
      </c>
      <c r="H5" s="324"/>
    </row>
    <row r="6" spans="2:8" ht="15" x14ac:dyDescent="0.2">
      <c r="B6" s="238" t="s">
        <v>6</v>
      </c>
      <c r="C6" s="338">
        <f>'Revenue Details'!$AE$52</f>
        <v>-8.2721803687164121E-3</v>
      </c>
      <c r="D6" s="338">
        <f>'Revenue Details'!$AF$52</f>
        <v>-4.5529355892032615E-4</v>
      </c>
      <c r="E6" s="339">
        <f t="shared" ref="E6:E14" si="0">C6+D6</f>
        <v>-8.7274739276367377E-3</v>
      </c>
      <c r="H6" s="324"/>
    </row>
    <row r="7" spans="2:8" ht="15.75" customHeight="1" x14ac:dyDescent="0.2">
      <c r="B7" s="238" t="s">
        <v>7</v>
      </c>
      <c r="C7" s="338">
        <f>'Revenue Details'!$AE$73</f>
        <v>1.4449842923324159E-3</v>
      </c>
      <c r="D7" s="338">
        <f>'Revenue Details'!$AF$73</f>
        <v>1.2625957686115601E-3</v>
      </c>
      <c r="E7" s="339">
        <f t="shared" si="0"/>
        <v>2.7075800609439758E-3</v>
      </c>
      <c r="H7" s="324"/>
    </row>
    <row r="8" spans="2:8" ht="15" x14ac:dyDescent="0.2">
      <c r="B8" s="238" t="s">
        <v>8</v>
      </c>
      <c r="C8" s="338">
        <f>'Revenue Details'!$AE$82</f>
        <v>1.9058222806055788E-2</v>
      </c>
      <c r="D8" s="338">
        <f>'Revenue Details'!$AF$82</f>
        <v>-8.5284665693253232E-3</v>
      </c>
      <c r="E8" s="339">
        <f t="shared" si="0"/>
        <v>1.0529756236730465E-2</v>
      </c>
      <c r="H8" s="324"/>
    </row>
    <row r="9" spans="2:8" ht="15" x14ac:dyDescent="0.2">
      <c r="B9" s="238" t="s">
        <v>9</v>
      </c>
      <c r="C9" s="338">
        <f>'Revenue Details'!$AE$93</f>
        <v>7.5833969245325357E-3</v>
      </c>
      <c r="D9" s="338">
        <f>'Revenue Details'!$AF$93</f>
        <v>-5.3416812796024064E-3</v>
      </c>
      <c r="E9" s="339">
        <f t="shared" si="0"/>
        <v>2.2417156449301293E-3</v>
      </c>
      <c r="H9" s="324"/>
    </row>
    <row r="10" spans="2:8" ht="15" x14ac:dyDescent="0.2">
      <c r="B10" s="238" t="s">
        <v>10</v>
      </c>
      <c r="C10" s="338">
        <f>'Revenue Details'!$AE$98</f>
        <v>7.2541293102519619E-3</v>
      </c>
      <c r="D10" s="338">
        <f>'Revenue Details'!$AF$98</f>
        <v>4.3393600293175896E-3</v>
      </c>
      <c r="E10" s="339">
        <f t="shared" si="0"/>
        <v>1.1593489339569552E-2</v>
      </c>
      <c r="H10" s="324"/>
    </row>
    <row r="11" spans="2:8" ht="15" x14ac:dyDescent="0.2">
      <c r="B11" s="238" t="s">
        <v>11</v>
      </c>
      <c r="C11" s="338">
        <f>'Revenue Details'!$AE142</f>
        <v>1.1762844660702564E-2</v>
      </c>
      <c r="D11" s="338">
        <f>'Revenue Details'!$AF142</f>
        <v>3.4914584735814816E-3</v>
      </c>
      <c r="E11" s="339">
        <f t="shared" si="0"/>
        <v>1.5254303134284046E-2</v>
      </c>
      <c r="H11" s="324"/>
    </row>
    <row r="12" spans="2:8" ht="15" x14ac:dyDescent="0.2">
      <c r="B12" s="238" t="s">
        <v>12</v>
      </c>
      <c r="C12" s="338">
        <f>'Revenue Details'!$AE157</f>
        <v>2.9139050700613066E-3</v>
      </c>
      <c r="D12" s="338">
        <f>'Revenue Details'!$AF157</f>
        <v>-9.3057728632835388E-3</v>
      </c>
      <c r="E12" s="339">
        <f t="shared" si="0"/>
        <v>-6.3918677932222317E-3</v>
      </c>
      <c r="H12" s="325"/>
    </row>
    <row r="13" spans="2:8" ht="15" x14ac:dyDescent="0.2">
      <c r="B13" s="238" t="s">
        <v>13</v>
      </c>
      <c r="C13" s="338">
        <f>'Revenue Details'!$AE162</f>
        <v>-1.773662816309472E-4</v>
      </c>
      <c r="D13" s="338">
        <f>'Revenue Details'!$AF162</f>
        <v>-6.0224057133316002E-3</v>
      </c>
      <c r="E13" s="339">
        <f t="shared" si="0"/>
        <v>-6.199771994962547E-3</v>
      </c>
      <c r="H13" s="324"/>
    </row>
    <row r="14" spans="2:8" ht="15.75" thickBot="1" x14ac:dyDescent="0.25">
      <c r="B14" s="239" t="s">
        <v>14</v>
      </c>
      <c r="C14" s="340">
        <f>'Revenue Details'!$AE$171</f>
        <v>-9.4563515128992103E-4</v>
      </c>
      <c r="D14" s="340">
        <f>'Revenue Details'!$AF$171</f>
        <v>1.4553689541313292E-4</v>
      </c>
      <c r="E14" s="341">
        <f t="shared" si="0"/>
        <v>-8.0009825587678814E-4</v>
      </c>
      <c r="H14" s="324"/>
    </row>
    <row r="15" spans="2:8" ht="8.85" customHeight="1" x14ac:dyDescent="0.2"/>
    <row r="17" spans="1:2" ht="15.75" x14ac:dyDescent="0.2">
      <c r="B17" s="326" t="s">
        <v>15</v>
      </c>
    </row>
    <row r="18" spans="1:2" s="327" customFormat="1" ht="15.75" x14ac:dyDescent="0.2"/>
    <row r="19" spans="1:2" s="327" customFormat="1" ht="15.75" x14ac:dyDescent="0.2">
      <c r="A19" s="328">
        <v>1</v>
      </c>
      <c r="B19" s="328" t="s">
        <v>16</v>
      </c>
    </row>
  </sheetData>
  <mergeCells count="6">
    <mergeCell ref="C1:E1"/>
    <mergeCell ref="B2:E2"/>
    <mergeCell ref="C3:C4"/>
    <mergeCell ref="D3:D4"/>
    <mergeCell ref="E3:E4"/>
    <mergeCell ref="B3:B4"/>
  </mergeCells>
  <pageMargins left="0.7" right="0.7" top="0.75" bottom="0.75" header="0.3" footer="0.3"/>
  <pageSetup scale="70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466D-6CAE-4C23-A9CE-59C8EDD8B0EC}">
  <sheetPr codeName="Sheet1"/>
  <dimension ref="D2:G20"/>
  <sheetViews>
    <sheetView showGridLines="0" view="pageBreakPreview" zoomScale="115" zoomScaleNormal="100" zoomScaleSheetLayoutView="115" workbookViewId="0">
      <pane xSplit="4" ySplit="4" topLeftCell="E5" activePane="bottomRight" state="frozen"/>
      <selection activeCell="D21" sqref="D21"/>
      <selection pane="topRight" activeCell="D21" sqref="D21"/>
      <selection pane="bottomLeft" activeCell="D21" sqref="D21"/>
      <selection pane="bottomRight" activeCell="D3" sqref="D3:G3"/>
    </sheetView>
  </sheetViews>
  <sheetFormatPr defaultColWidth="9.140625" defaultRowHeight="15.75" x14ac:dyDescent="0.25"/>
  <cols>
    <col min="1" max="1" width="9.140625" style="330"/>
    <col min="2" max="2" width="2.85546875" style="330" customWidth="1"/>
    <col min="3" max="3" width="9.140625" style="330" customWidth="1"/>
    <col min="4" max="4" width="53.7109375" style="332" customWidth="1"/>
    <col min="5" max="5" width="14" style="330" customWidth="1"/>
    <col min="6" max="6" width="10.7109375" style="330" customWidth="1"/>
    <col min="7" max="7" width="13.28515625" style="330" customWidth="1"/>
    <col min="8" max="8" width="4" style="330" customWidth="1"/>
    <col min="9" max="16384" width="9.140625" style="330"/>
  </cols>
  <sheetData>
    <row r="2" spans="4:7" ht="16.5" thickBot="1" x14ac:dyDescent="0.3"/>
    <row r="3" spans="4:7" ht="32.25" customHeight="1" x14ac:dyDescent="0.25">
      <c r="D3" s="442" t="s">
        <v>17</v>
      </c>
      <c r="E3" s="443"/>
      <c r="F3" s="443"/>
      <c r="G3" s="444"/>
    </row>
    <row r="4" spans="4:7" s="331" customFormat="1" ht="47.25" customHeight="1" x14ac:dyDescent="0.25">
      <c r="D4" s="342" t="s">
        <v>1</v>
      </c>
      <c r="E4" s="333" t="s">
        <v>18</v>
      </c>
      <c r="F4" s="333" t="s">
        <v>3</v>
      </c>
      <c r="G4" s="335" t="s">
        <v>4</v>
      </c>
    </row>
    <row r="5" spans="4:7" x14ac:dyDescent="0.25">
      <c r="D5" s="343" t="s">
        <v>19</v>
      </c>
      <c r="E5" s="345">
        <f>'Percent increase in summary'!C5</f>
        <v>-3.8481285951922134E-3</v>
      </c>
      <c r="F5" s="345">
        <f>'Percent increase in summary'!D5</f>
        <v>1.8186494963627185E-5</v>
      </c>
      <c r="G5" s="346">
        <f>+F5+E5</f>
        <v>-3.8299421002285861E-3</v>
      </c>
    </row>
    <row r="6" spans="4:7" x14ac:dyDescent="0.25">
      <c r="D6" s="343" t="s">
        <v>20</v>
      </c>
      <c r="E6" s="345">
        <f>'Percent increase in summary'!C6</f>
        <v>-8.2721803687164121E-3</v>
      </c>
      <c r="F6" s="345">
        <f>'Percent increase in summary'!D6</f>
        <v>-4.5529355892032615E-4</v>
      </c>
      <c r="G6" s="346">
        <f t="shared" ref="G6:G19" si="0">+F6+E6</f>
        <v>-8.7274739276367377E-3</v>
      </c>
    </row>
    <row r="7" spans="4:7" x14ac:dyDescent="0.25">
      <c r="D7" s="343" t="s">
        <v>21</v>
      </c>
      <c r="E7" s="345">
        <f>'Percent increase in summary'!C7</f>
        <v>1.4449842923324159E-3</v>
      </c>
      <c r="F7" s="345">
        <f>'Percent increase in summary'!D7</f>
        <v>1.2625957686115601E-3</v>
      </c>
      <c r="G7" s="346">
        <f t="shared" si="0"/>
        <v>2.7075800609439758E-3</v>
      </c>
    </row>
    <row r="8" spans="4:7" x14ac:dyDescent="0.25">
      <c r="D8" s="343" t="s">
        <v>22</v>
      </c>
      <c r="E8" s="345">
        <f>'Percent increase in summary'!C8</f>
        <v>1.9058222806055788E-2</v>
      </c>
      <c r="F8" s="345">
        <f>'Percent increase in summary'!D8</f>
        <v>-8.5284665693253232E-3</v>
      </c>
      <c r="G8" s="346">
        <f t="shared" si="0"/>
        <v>1.0529756236730465E-2</v>
      </c>
    </row>
    <row r="9" spans="4:7" x14ac:dyDescent="0.25">
      <c r="D9" s="343" t="s">
        <v>23</v>
      </c>
      <c r="E9" s="345">
        <f>'Percent increase in summary'!C9</f>
        <v>7.5833969245325357E-3</v>
      </c>
      <c r="F9" s="345">
        <f>'Percent increase in summary'!D9</f>
        <v>-5.3416812796024064E-3</v>
      </c>
      <c r="G9" s="346">
        <f t="shared" si="0"/>
        <v>2.2417156449301293E-3</v>
      </c>
    </row>
    <row r="10" spans="4:7" x14ac:dyDescent="0.25">
      <c r="D10" s="343" t="s">
        <v>24</v>
      </c>
      <c r="E10" s="345">
        <f>'Percent increase in summary'!C10</f>
        <v>7.2541293102519619E-3</v>
      </c>
      <c r="F10" s="345">
        <f>'Percent increase in summary'!D10</f>
        <v>4.3393600293175896E-3</v>
      </c>
      <c r="G10" s="346">
        <f t="shared" si="0"/>
        <v>1.1593489339569552E-2</v>
      </c>
    </row>
    <row r="11" spans="4:7" x14ac:dyDescent="0.25">
      <c r="D11" s="343" t="s">
        <v>25</v>
      </c>
      <c r="E11" s="345">
        <f>+'Revenue Details'!AE108</f>
        <v>1.1081820372786355E-2</v>
      </c>
      <c r="F11" s="345">
        <f>+'Revenue Details'!AF108</f>
        <v>3.2893162121348501E-3</v>
      </c>
      <c r="G11" s="346">
        <f t="shared" si="0"/>
        <v>1.4371136584921205E-2</v>
      </c>
    </row>
    <row r="12" spans="4:7" x14ac:dyDescent="0.25">
      <c r="D12" s="343" t="s">
        <v>26</v>
      </c>
      <c r="E12" s="345">
        <f>'Revenue Details'!AE116</f>
        <v>1.0379129998873363E-2</v>
      </c>
      <c r="F12" s="345">
        <f>'Revenue Details'!AF116</f>
        <v>3.0807430029264463E-3</v>
      </c>
      <c r="G12" s="346">
        <f t="shared" si="0"/>
        <v>1.3459873001799809E-2</v>
      </c>
    </row>
    <row r="13" spans="4:7" x14ac:dyDescent="0.25">
      <c r="D13" s="343" t="s">
        <v>27</v>
      </c>
      <c r="E13" s="345">
        <f>'Revenue Details'!AE118</f>
        <v>1.0690029900256935E-2</v>
      </c>
      <c r="F13" s="345">
        <f>'Revenue Details'!AF118</f>
        <v>3.1730246003148529E-3</v>
      </c>
      <c r="G13" s="346">
        <f t="shared" si="0"/>
        <v>1.3863054500571789E-2</v>
      </c>
    </row>
    <row r="14" spans="4:7" x14ac:dyDescent="0.25">
      <c r="D14" s="343" t="s">
        <v>28</v>
      </c>
      <c r="E14" s="345">
        <f>'Revenue Details'!AE127</f>
        <v>1.2323795774977124E-2</v>
      </c>
      <c r="F14" s="345">
        <f>'Revenue Details'!AF127</f>
        <v>3.6579605041440334E-3</v>
      </c>
      <c r="G14" s="346">
        <f t="shared" si="0"/>
        <v>1.5981756279121156E-2</v>
      </c>
    </row>
    <row r="15" spans="4:7" x14ac:dyDescent="0.25">
      <c r="D15" s="343" t="s">
        <v>29</v>
      </c>
      <c r="E15" s="345">
        <f>'Revenue Details'!AE135</f>
        <v>1.1450588717793682E-2</v>
      </c>
      <c r="F15" s="345">
        <f>'Revenue Details'!AF135</f>
        <v>3.3987743746884949E-3</v>
      </c>
      <c r="G15" s="346">
        <f t="shared" si="0"/>
        <v>1.4849363092482176E-2</v>
      </c>
    </row>
    <row r="16" spans="4:7" x14ac:dyDescent="0.25">
      <c r="D16" s="343" t="s">
        <v>30</v>
      </c>
      <c r="E16" s="345">
        <f>'Revenue Details'!AE137</f>
        <v>1.1973419850772942E-2</v>
      </c>
      <c r="F16" s="345">
        <f>'Revenue Details'!AF137</f>
        <v>3.553961597009902E-3</v>
      </c>
      <c r="G16" s="346">
        <f t="shared" si="0"/>
        <v>1.5527381447782845E-2</v>
      </c>
    </row>
    <row r="17" spans="4:7" x14ac:dyDescent="0.25">
      <c r="D17" s="343" t="s">
        <v>31</v>
      </c>
      <c r="E17" s="345">
        <f>'Revenue Details'!AE142</f>
        <v>1.1762844660702564E-2</v>
      </c>
      <c r="F17" s="345">
        <f>'Revenue Details'!AF142</f>
        <v>3.4914584735814816E-3</v>
      </c>
      <c r="G17" s="346">
        <f t="shared" si="0"/>
        <v>1.5254303134284046E-2</v>
      </c>
    </row>
    <row r="18" spans="4:7" x14ac:dyDescent="0.25">
      <c r="D18" s="343" t="s">
        <v>32</v>
      </c>
      <c r="E18" s="345">
        <f>+'Percent increase in summary'!C12</f>
        <v>2.9139050700613066E-3</v>
      </c>
      <c r="F18" s="345">
        <f>+'Percent increase in summary'!D12</f>
        <v>-9.3057728632835388E-3</v>
      </c>
      <c r="G18" s="346">
        <f t="shared" si="0"/>
        <v>-6.3918677932222317E-3</v>
      </c>
    </row>
    <row r="19" spans="4:7" x14ac:dyDescent="0.25">
      <c r="D19" s="343" t="s">
        <v>13</v>
      </c>
      <c r="E19" s="345">
        <f>+'Percent increase in summary'!C13</f>
        <v>-1.773662816309472E-4</v>
      </c>
      <c r="F19" s="345">
        <f>+'Percent increase in summary'!D13</f>
        <v>-6.0224057133316002E-3</v>
      </c>
      <c r="G19" s="346">
        <f t="shared" si="0"/>
        <v>-6.199771994962547E-3</v>
      </c>
    </row>
    <row r="20" spans="4:7" s="334" customFormat="1" ht="16.5" thickBot="1" x14ac:dyDescent="0.3">
      <c r="D20" s="344" t="s">
        <v>14</v>
      </c>
      <c r="E20" s="347">
        <f>'Revenue Details'!AE172</f>
        <v>-9.4563515128992103E-4</v>
      </c>
      <c r="F20" s="347">
        <f>'Revenue Details'!AF172</f>
        <v>1.4553689541313292E-4</v>
      </c>
      <c r="G20" s="348">
        <f>+F20+E20</f>
        <v>-8.0009825587678814E-4</v>
      </c>
    </row>
  </sheetData>
  <mergeCells count="1">
    <mergeCell ref="D3:G3"/>
  </mergeCells>
  <pageMargins left="0.7" right="0.7" top="0.75" bottom="0.75" header="0.3" footer="0.3"/>
  <pageSetup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7AB4-369F-4D69-AC74-44499FD9D98A}">
  <sheetPr codeName="Sheet5"/>
  <dimension ref="A1:AJ183"/>
  <sheetViews>
    <sheetView showGridLines="0" zoomScale="70" zoomScaleNormal="70" zoomScaleSheetLayoutView="85" workbookViewId="0">
      <pane xSplit="1" ySplit="4" topLeftCell="B173" activePane="bottomRight" state="frozen"/>
      <selection activeCell="D21" sqref="D21"/>
      <selection pane="topRight" activeCell="D21" sqref="D21"/>
      <selection pane="bottomLeft" activeCell="D21" sqref="D21"/>
      <selection pane="bottomRight" activeCell="N172" sqref="N172"/>
    </sheetView>
  </sheetViews>
  <sheetFormatPr defaultColWidth="9.140625" defaultRowHeight="22.5" customHeight="1" x14ac:dyDescent="0.2"/>
  <cols>
    <col min="1" max="1" width="46.140625" style="16" customWidth="1"/>
    <col min="2" max="2" width="12.85546875" style="14" customWidth="1"/>
    <col min="3" max="3" width="15.140625" style="14" bestFit="1" customWidth="1"/>
    <col min="4" max="4" width="10.85546875" style="14" bestFit="1" customWidth="1"/>
    <col min="5" max="5" width="12.85546875" style="14" customWidth="1"/>
    <col min="6" max="6" width="10.42578125" style="14" bestFit="1" customWidth="1"/>
    <col min="7" max="7" width="10" style="14" bestFit="1" customWidth="1"/>
    <col min="8" max="8" width="10" style="14" customWidth="1"/>
    <col min="9" max="9" width="16.42578125" style="14" customWidth="1"/>
    <col min="10" max="10" width="17" style="14" customWidth="1"/>
    <col min="11" max="11" width="10.7109375" style="14" bestFit="1" customWidth="1"/>
    <col min="12" max="12" width="11.5703125" style="14" customWidth="1"/>
    <col min="13" max="13" width="12.85546875" style="14" customWidth="1"/>
    <col min="14" max="14" width="26.28515625" style="14" customWidth="1"/>
    <col min="15" max="15" width="19.140625" style="14" customWidth="1"/>
    <col min="16" max="16" width="13.5703125" style="14" customWidth="1"/>
    <col min="17" max="17" width="13.28515625" style="14" customWidth="1"/>
    <col min="18" max="18" width="1.5703125" style="14" customWidth="1"/>
    <col min="19" max="19" width="16.42578125" style="14" customWidth="1"/>
    <col min="20" max="20" width="15.28515625" style="14" customWidth="1"/>
    <col min="21" max="21" width="12.140625" style="14" customWidth="1"/>
    <col min="22" max="22" width="12.85546875" style="14" customWidth="1"/>
    <col min="23" max="23" width="11" style="14" bestFit="1" customWidth="1"/>
    <col min="24" max="24" width="11.85546875" style="14" bestFit="1" customWidth="1"/>
    <col min="25" max="25" width="9.42578125" style="14" bestFit="1" customWidth="1"/>
    <col min="26" max="26" width="10.85546875" style="14" customWidth="1"/>
    <col min="27" max="27" width="10" style="14" customWidth="1"/>
    <col min="28" max="28" width="11.85546875" style="14" customWidth="1"/>
    <col min="29" max="29" width="8.5703125" style="14" bestFit="1" customWidth="1"/>
    <col min="30" max="30" width="8.85546875" style="14" customWidth="1"/>
    <col min="31" max="31" width="8.140625" style="14" bestFit="1" customWidth="1"/>
    <col min="32" max="32" width="7.85546875" style="14" bestFit="1" customWidth="1"/>
    <col min="33" max="33" width="9.140625" style="14" bestFit="1" customWidth="1"/>
    <col min="34" max="34" width="17.85546875" style="14" customWidth="1"/>
    <col min="35" max="35" width="2" style="14" customWidth="1"/>
    <col min="36" max="16384" width="9.140625" style="14"/>
  </cols>
  <sheetData>
    <row r="1" spans="1:36" ht="131.25" customHeight="1" x14ac:dyDescent="0.35">
      <c r="B1" s="454" t="s">
        <v>33</v>
      </c>
      <c r="C1" s="455"/>
      <c r="D1" s="455"/>
      <c r="E1" s="455"/>
      <c r="F1" s="455"/>
      <c r="G1" s="455"/>
      <c r="H1" s="455"/>
      <c r="I1" s="456"/>
      <c r="J1" s="454" t="s">
        <v>34</v>
      </c>
      <c r="K1" s="455"/>
      <c r="L1" s="455"/>
      <c r="M1" s="455"/>
      <c r="N1" s="455"/>
      <c r="O1" s="455"/>
      <c r="P1" s="455"/>
      <c r="Q1" s="456"/>
      <c r="R1" s="24"/>
      <c r="S1" s="454" t="s">
        <v>35</v>
      </c>
      <c r="T1" s="455"/>
      <c r="U1" s="455"/>
      <c r="V1" s="455"/>
      <c r="W1" s="455"/>
      <c r="X1" s="455"/>
      <c r="Y1" s="455"/>
      <c r="Z1" s="456"/>
      <c r="AA1" s="457" t="s">
        <v>36</v>
      </c>
      <c r="AB1" s="457"/>
      <c r="AC1" s="457"/>
      <c r="AD1" s="457"/>
      <c r="AE1" s="457"/>
      <c r="AF1" s="457"/>
      <c r="AG1" s="457"/>
      <c r="AH1" s="458"/>
      <c r="AI1" s="13"/>
    </row>
    <row r="2" spans="1:36" s="13" customFormat="1" ht="103.5" customHeight="1" x14ac:dyDescent="0.4">
      <c r="A2" s="12"/>
      <c r="B2" s="12"/>
      <c r="C2" s="451" t="s">
        <v>37</v>
      </c>
      <c r="D2" s="452"/>
      <c r="E2" s="452"/>
      <c r="F2" s="452"/>
      <c r="G2" s="452"/>
      <c r="H2" s="452"/>
      <c r="I2" s="453"/>
      <c r="J2" s="459" t="s">
        <v>37</v>
      </c>
      <c r="K2" s="460"/>
      <c r="L2" s="460"/>
      <c r="M2" s="460"/>
      <c r="N2" s="460"/>
      <c r="O2" s="460"/>
      <c r="P2" s="461"/>
      <c r="Q2" s="462"/>
      <c r="S2" s="459" t="s">
        <v>37</v>
      </c>
      <c r="T2" s="460"/>
      <c r="U2" s="460"/>
      <c r="V2" s="460"/>
      <c r="W2" s="460"/>
      <c r="X2" s="460"/>
      <c r="Y2" s="461"/>
      <c r="Z2" s="462"/>
      <c r="AA2" s="214"/>
      <c r="AB2" s="445" t="s">
        <v>38</v>
      </c>
      <c r="AC2" s="445"/>
      <c r="AD2" s="445"/>
      <c r="AE2" s="445"/>
      <c r="AF2" s="445"/>
      <c r="AG2" s="446"/>
      <c r="AH2" s="447"/>
      <c r="AI2" s="45"/>
    </row>
    <row r="3" spans="1:36" s="15" customFormat="1" ht="64.5" customHeight="1" x14ac:dyDescent="0.3">
      <c r="A3" s="14"/>
      <c r="B3" s="213" t="s">
        <v>39</v>
      </c>
      <c r="C3" s="448" t="s">
        <v>40</v>
      </c>
      <c r="D3" s="449"/>
      <c r="E3" s="450"/>
      <c r="F3" s="448" t="s">
        <v>41</v>
      </c>
      <c r="G3" s="449"/>
      <c r="H3" s="450"/>
      <c r="I3" s="189" t="s">
        <v>42</v>
      </c>
      <c r="J3" s="213" t="s">
        <v>39</v>
      </c>
      <c r="K3" s="448" t="s">
        <v>40</v>
      </c>
      <c r="L3" s="449"/>
      <c r="M3" s="450"/>
      <c r="N3" s="448" t="s">
        <v>41</v>
      </c>
      <c r="O3" s="449"/>
      <c r="P3" s="450"/>
      <c r="Q3" s="189" t="s">
        <v>42</v>
      </c>
      <c r="S3" s="213" t="s">
        <v>39</v>
      </c>
      <c r="T3" s="448" t="s">
        <v>40</v>
      </c>
      <c r="U3" s="449"/>
      <c r="V3" s="450"/>
      <c r="W3" s="448" t="s">
        <v>41</v>
      </c>
      <c r="X3" s="449"/>
      <c r="Y3" s="450"/>
      <c r="Z3" s="189" t="s">
        <v>42</v>
      </c>
      <c r="AA3" s="213" t="s">
        <v>39</v>
      </c>
      <c r="AB3" s="448" t="s">
        <v>40</v>
      </c>
      <c r="AC3" s="449"/>
      <c r="AD3" s="450"/>
      <c r="AE3" s="448" t="s">
        <v>41</v>
      </c>
      <c r="AF3" s="449"/>
      <c r="AG3" s="450"/>
      <c r="AH3" s="208" t="s">
        <v>42</v>
      </c>
      <c r="AI3" s="167"/>
    </row>
    <row r="4" spans="1:36" s="15" customFormat="1" ht="22.5" customHeight="1" x14ac:dyDescent="0.25">
      <c r="A4" s="15" t="s">
        <v>43</v>
      </c>
      <c r="B4" s="26"/>
      <c r="C4" s="190" t="s">
        <v>44</v>
      </c>
      <c r="D4" s="191" t="s">
        <v>45</v>
      </c>
      <c r="E4" s="192" t="s">
        <v>42</v>
      </c>
      <c r="F4" s="190" t="s">
        <v>46</v>
      </c>
      <c r="G4" s="191" t="s">
        <v>45</v>
      </c>
      <c r="H4" s="192" t="s">
        <v>42</v>
      </c>
      <c r="I4" s="27"/>
      <c r="J4" s="26"/>
      <c r="K4" s="190" t="s">
        <v>44</v>
      </c>
      <c r="L4" s="191" t="s">
        <v>45</v>
      </c>
      <c r="M4" s="192" t="s">
        <v>42</v>
      </c>
      <c r="N4" s="190" t="s">
        <v>46</v>
      </c>
      <c r="O4" s="191" t="s">
        <v>45</v>
      </c>
      <c r="P4" s="192" t="s">
        <v>42</v>
      </c>
      <c r="Q4" s="27"/>
      <c r="S4" s="26"/>
      <c r="T4" s="190" t="s">
        <v>44</v>
      </c>
      <c r="U4" s="191" t="s">
        <v>45</v>
      </c>
      <c r="V4" s="192" t="s">
        <v>42</v>
      </c>
      <c r="W4" s="190" t="s">
        <v>46</v>
      </c>
      <c r="X4" s="191" t="s">
        <v>45</v>
      </c>
      <c r="Y4" s="192" t="s">
        <v>42</v>
      </c>
      <c r="Z4" s="27"/>
      <c r="AA4" s="215"/>
      <c r="AB4" s="190" t="s">
        <v>44</v>
      </c>
      <c r="AC4" s="191" t="s">
        <v>45</v>
      </c>
      <c r="AD4" s="192" t="s">
        <v>42</v>
      </c>
      <c r="AE4" s="190" t="s">
        <v>46</v>
      </c>
      <c r="AF4" s="191" t="s">
        <v>45</v>
      </c>
      <c r="AG4" s="192" t="s">
        <v>42</v>
      </c>
      <c r="AH4" s="200"/>
    </row>
    <row r="5" spans="1:36" s="16" customFormat="1" ht="22.5" customHeight="1" x14ac:dyDescent="0.3">
      <c r="A5" s="18" t="s">
        <v>47</v>
      </c>
      <c r="B5" s="41"/>
      <c r="C5" s="41"/>
      <c r="D5" s="51"/>
      <c r="E5" s="42"/>
      <c r="F5" s="41"/>
      <c r="G5" s="51"/>
      <c r="H5" s="184"/>
      <c r="I5" s="42"/>
      <c r="J5" s="41"/>
      <c r="K5" s="41"/>
      <c r="L5" s="51"/>
      <c r="M5" s="42"/>
      <c r="N5" s="41"/>
      <c r="O5" s="51"/>
      <c r="P5" s="184"/>
      <c r="Q5" s="42"/>
      <c r="R5" s="14"/>
      <c r="S5" s="41"/>
      <c r="T5" s="41"/>
      <c r="U5" s="51"/>
      <c r="V5" s="42"/>
      <c r="W5" s="41"/>
      <c r="X5" s="51"/>
      <c r="Y5" s="184"/>
      <c r="Z5" s="42"/>
      <c r="AA5" s="215"/>
      <c r="AB5" s="39"/>
      <c r="AC5" s="14"/>
      <c r="AD5" s="25"/>
      <c r="AE5" s="39"/>
      <c r="AF5" s="14"/>
      <c r="AG5" s="25"/>
      <c r="AH5" s="201"/>
      <c r="AI5" s="14"/>
    </row>
    <row r="6" spans="1:36" s="16" customFormat="1" ht="8.1" customHeight="1" x14ac:dyDescent="0.3">
      <c r="A6" s="18"/>
      <c r="B6" s="41"/>
      <c r="C6" s="41"/>
      <c r="D6" s="51"/>
      <c r="E6" s="42"/>
      <c r="F6" s="41"/>
      <c r="G6" s="51"/>
      <c r="H6" s="184"/>
      <c r="I6" s="42"/>
      <c r="J6" s="41"/>
      <c r="K6" s="41"/>
      <c r="L6" s="51"/>
      <c r="M6" s="42"/>
      <c r="N6" s="41"/>
      <c r="O6" s="51"/>
      <c r="P6" s="184"/>
      <c r="Q6" s="42"/>
      <c r="R6" s="14"/>
      <c r="S6" s="41"/>
      <c r="T6" s="41"/>
      <c r="U6" s="51"/>
      <c r="V6" s="42"/>
      <c r="W6" s="41"/>
      <c r="X6" s="51"/>
      <c r="Y6" s="184"/>
      <c r="Z6" s="42"/>
      <c r="AA6" s="215"/>
      <c r="AB6" s="39"/>
      <c r="AC6" s="14"/>
      <c r="AD6" s="25"/>
      <c r="AE6" s="39"/>
      <c r="AF6" s="14"/>
      <c r="AG6" s="25"/>
      <c r="AH6" s="201"/>
      <c r="AI6" s="14"/>
    </row>
    <row r="7" spans="1:36" s="16" customFormat="1" ht="15.75" x14ac:dyDescent="0.25">
      <c r="A7" s="15" t="s">
        <v>48</v>
      </c>
      <c r="B7" s="41"/>
      <c r="C7" s="41"/>
      <c r="D7" s="51"/>
      <c r="E7" s="42"/>
      <c r="F7" s="41"/>
      <c r="G7" s="51"/>
      <c r="H7" s="27"/>
      <c r="I7" s="42"/>
      <c r="J7" s="41"/>
      <c r="K7" s="41"/>
      <c r="L7" s="51"/>
      <c r="M7" s="42"/>
      <c r="N7" s="41"/>
      <c r="O7" s="51"/>
      <c r="P7" s="27"/>
      <c r="Q7" s="42"/>
      <c r="R7" s="14"/>
      <c r="S7" s="41"/>
      <c r="T7" s="41"/>
      <c r="U7" s="51"/>
      <c r="V7" s="42"/>
      <c r="W7" s="41"/>
      <c r="X7" s="51"/>
      <c r="Y7" s="27"/>
      <c r="Z7" s="42"/>
      <c r="AA7" s="215"/>
      <c r="AB7" s="39"/>
      <c r="AC7" s="14"/>
      <c r="AD7" s="25"/>
      <c r="AE7" s="39"/>
      <c r="AF7" s="14"/>
      <c r="AG7" s="25"/>
      <c r="AH7" s="201"/>
      <c r="AI7" s="14"/>
    </row>
    <row r="8" spans="1:36" s="16" customFormat="1" ht="22.5" customHeight="1" x14ac:dyDescent="0.2">
      <c r="A8" s="19" t="s">
        <v>49</v>
      </c>
      <c r="B8" s="28">
        <f>'2027 at 2026 Rates'!$W10</f>
        <v>446.80859953438465</v>
      </c>
      <c r="C8" s="28">
        <f>'2027 at 2026 Rates'!Y10</f>
        <v>0</v>
      </c>
      <c r="D8" s="48">
        <f>'2027 at 2026 Rates'!$Z10</f>
        <v>7.7703880222177233</v>
      </c>
      <c r="E8" s="8">
        <f>SUM(C8:D8)</f>
        <v>7.7703880222177233</v>
      </c>
      <c r="F8" s="28"/>
      <c r="G8" s="48"/>
      <c r="H8" s="169"/>
      <c r="I8" s="8">
        <f>B8+E8+H8</f>
        <v>454.57898755660239</v>
      </c>
      <c r="J8" s="28">
        <f>'2027 at 2027 Rates'!$W10</f>
        <v>440.35126100107789</v>
      </c>
      <c r="K8" s="28">
        <f>'2027 at 2027 Rates'!$Y10</f>
        <v>0</v>
      </c>
      <c r="L8" s="48">
        <f>'2027 at 2027 Rates'!$Z10</f>
        <v>7.7703880222177233</v>
      </c>
      <c r="M8" s="8">
        <f>SUM(K8:L8)</f>
        <v>7.7703880222177233</v>
      </c>
      <c r="N8" s="28"/>
      <c r="O8" s="48"/>
      <c r="P8" s="169"/>
      <c r="Q8" s="8">
        <f>J8+M8+P8</f>
        <v>448.12164902329562</v>
      </c>
      <c r="R8" s="166"/>
      <c r="S8" s="28">
        <f t="shared" ref="S8:U9" si="0">J8-B8</f>
        <v>-6.4573385333067677</v>
      </c>
      <c r="T8" s="28">
        <f t="shared" si="0"/>
        <v>0</v>
      </c>
      <c r="U8" s="48">
        <f t="shared" si="0"/>
        <v>0</v>
      </c>
      <c r="V8" s="8">
        <f>SUM(T8:U8)</f>
        <v>0</v>
      </c>
      <c r="W8" s="28">
        <f>N8-F8</f>
        <v>0</v>
      </c>
      <c r="X8" s="48">
        <f>O8-G8</f>
        <v>0</v>
      </c>
      <c r="Y8" s="169">
        <f>SUM(W8:X8)</f>
        <v>0</v>
      </c>
      <c r="Z8" s="8">
        <f>S8+V8+Y8</f>
        <v>-6.4573385333067677</v>
      </c>
      <c r="AA8" s="216">
        <f>S8/$I10</f>
        <v>-6.0301210666758726E-3</v>
      </c>
      <c r="AB8" s="170">
        <f>T8/$I10</f>
        <v>0</v>
      </c>
      <c r="AC8" s="211">
        <f>U8/$I10</f>
        <v>0</v>
      </c>
      <c r="AD8" s="172">
        <f>SUM(AB8:AC8)</f>
        <v>0</v>
      </c>
      <c r="AE8" s="170"/>
      <c r="AF8" s="171"/>
      <c r="AG8" s="172"/>
      <c r="AH8" s="202">
        <f>AA8+AD8+AG8</f>
        <v>-6.0301210666758726E-3</v>
      </c>
      <c r="AI8" s="173"/>
      <c r="AJ8" s="197"/>
    </row>
    <row r="9" spans="1:36" s="16" customFormat="1" ht="22.5" customHeight="1" x14ac:dyDescent="0.2">
      <c r="A9" s="19" t="s">
        <v>50</v>
      </c>
      <c r="B9" s="29">
        <f>'2027 at 2026 Rates'!$W11</f>
        <v>583.98476337050715</v>
      </c>
      <c r="C9" s="29"/>
      <c r="D9" s="50"/>
      <c r="E9" s="30"/>
      <c r="F9" s="29">
        <f>'2027 at 2026 Rates'!$AB11</f>
        <v>31.966891445606542</v>
      </c>
      <c r="G9" s="50">
        <f>'2027 at 2026 Rates'!$AC11</f>
        <v>0.31660296565987228</v>
      </c>
      <c r="H9" s="30">
        <f>SUM(F9:G9)</f>
        <v>32.283494411266418</v>
      </c>
      <c r="I9" s="30">
        <f>B9+E9+H9</f>
        <v>616.26825778177363</v>
      </c>
      <c r="J9" s="29">
        <f>'2027 at 2027 Rates'!$W11</f>
        <v>633.10805352605394</v>
      </c>
      <c r="K9" s="29"/>
      <c r="L9" s="50"/>
      <c r="M9" s="30"/>
      <c r="N9" s="401">
        <f>'2027 at 2027 Rates'!$AB11</f>
        <v>27.898446117282301</v>
      </c>
      <c r="O9" s="431">
        <f>'2027 at 2027 Rates'!$AC11</f>
        <v>0.33583069120049075</v>
      </c>
      <c r="P9" s="30">
        <f>SUM(N9:O9)</f>
        <v>28.234276808482793</v>
      </c>
      <c r="Q9" s="30">
        <f>J9+M9+P9</f>
        <v>661.34233033453677</v>
      </c>
      <c r="R9" s="166"/>
      <c r="S9" s="29">
        <f t="shared" si="0"/>
        <v>49.123290155546783</v>
      </c>
      <c r="T9" s="29">
        <f t="shared" si="0"/>
        <v>0</v>
      </c>
      <c r="U9" s="50">
        <f t="shared" si="0"/>
        <v>0</v>
      </c>
      <c r="V9" s="30">
        <f>SUM(T9:U9)</f>
        <v>0</v>
      </c>
      <c r="W9" s="29">
        <f>N9-F9</f>
        <v>-4.0684453283242412</v>
      </c>
      <c r="X9" s="50">
        <f>O9-G9</f>
        <v>1.9227725540618468E-2</v>
      </c>
      <c r="Y9" s="30">
        <f>SUM(W9:X9)</f>
        <v>-4.0492176027836226</v>
      </c>
      <c r="Z9" s="30">
        <f>S9+V9+Y9</f>
        <v>45.074072552763162</v>
      </c>
      <c r="AA9" s="216">
        <f>S9/$I10</f>
        <v>4.5873293664797504E-2</v>
      </c>
      <c r="AB9" s="174">
        <f>T9/$I10</f>
        <v>0</v>
      </c>
      <c r="AC9" s="212">
        <f>U9/$I10</f>
        <v>0</v>
      </c>
      <c r="AD9" s="176">
        <f>SUM(AB9:AC9)</f>
        <v>0</v>
      </c>
      <c r="AE9" s="174">
        <f>W9/$I10</f>
        <v>-3.7992770173664284E-3</v>
      </c>
      <c r="AF9" s="175">
        <f>X9/$I10</f>
        <v>1.7955619369915561E-5</v>
      </c>
      <c r="AG9" s="176">
        <f>SUM(AE9:AF9)</f>
        <v>-3.7813213979965127E-3</v>
      </c>
      <c r="AH9" s="204">
        <f>AA9+AD9+AG9</f>
        <v>4.2091972266800989E-2</v>
      </c>
      <c r="AI9" s="173"/>
      <c r="AJ9" s="253"/>
    </row>
    <row r="10" spans="1:36" ht="23.25" customHeight="1" x14ac:dyDescent="0.2">
      <c r="A10" s="19" t="s">
        <v>51</v>
      </c>
      <c r="B10" s="28">
        <f t="shared" ref="B10:G10" si="1">SUM(B8:B9)</f>
        <v>1030.7933629048919</v>
      </c>
      <c r="C10" s="28">
        <f t="shared" si="1"/>
        <v>0</v>
      </c>
      <c r="D10" s="48">
        <f t="shared" si="1"/>
        <v>7.7703880222177233</v>
      </c>
      <c r="E10" s="8">
        <f t="shared" si="1"/>
        <v>7.7703880222177233</v>
      </c>
      <c r="F10" s="28">
        <f t="shared" si="1"/>
        <v>31.966891445606542</v>
      </c>
      <c r="G10" s="48">
        <f t="shared" si="1"/>
        <v>0.31660296565987228</v>
      </c>
      <c r="H10" s="8">
        <f>SUM(H8:H9)</f>
        <v>32.283494411266418</v>
      </c>
      <c r="I10" s="8">
        <f>SUM(I8:I9)</f>
        <v>1070.8472453383761</v>
      </c>
      <c r="J10" s="28">
        <f t="shared" ref="J10:O10" si="2">SUM(J8:J9)</f>
        <v>1073.4593145271319</v>
      </c>
      <c r="K10" s="28">
        <f t="shared" si="2"/>
        <v>0</v>
      </c>
      <c r="L10" s="48">
        <f t="shared" si="2"/>
        <v>7.7703880222177233</v>
      </c>
      <c r="M10" s="8">
        <f t="shared" si="2"/>
        <v>7.7703880222177233</v>
      </c>
      <c r="N10" s="231">
        <f t="shared" si="2"/>
        <v>27.898446117282301</v>
      </c>
      <c r="O10" s="432">
        <f t="shared" si="2"/>
        <v>0.33583069120049075</v>
      </c>
      <c r="P10" s="8">
        <f>SUM(P8:P9)</f>
        <v>28.234276808482793</v>
      </c>
      <c r="Q10" s="8">
        <f>SUM(Q8:Q9)</f>
        <v>1109.4639793578324</v>
      </c>
      <c r="R10" s="166"/>
      <c r="S10" s="28">
        <f t="shared" ref="S10" si="3">SUM(S8:S9)</f>
        <v>42.665951622240016</v>
      </c>
      <c r="T10" s="28">
        <f>K10-C10</f>
        <v>0</v>
      </c>
      <c r="U10" s="48">
        <f>L10-D10</f>
        <v>0</v>
      </c>
      <c r="V10" s="35">
        <f>SUM(T10:U10)</f>
        <v>0</v>
      </c>
      <c r="W10" s="28">
        <f t="shared" ref="W10:AG10" si="4">SUM(W8:W9)</f>
        <v>-4.0684453283242412</v>
      </c>
      <c r="X10" s="48">
        <f t="shared" si="4"/>
        <v>1.9227725540618468E-2</v>
      </c>
      <c r="Y10" s="8">
        <f t="shared" si="4"/>
        <v>-4.0492176027836226</v>
      </c>
      <c r="Z10" s="8">
        <f t="shared" si="4"/>
        <v>38.616734019456395</v>
      </c>
      <c r="AA10" s="216">
        <f t="shared" ref="AA10" si="5">SUM(AA8:AA9)</f>
        <v>3.9843172598121632E-2</v>
      </c>
      <c r="AB10" s="170">
        <f t="shared" si="4"/>
        <v>0</v>
      </c>
      <c r="AC10" s="211">
        <f t="shared" si="4"/>
        <v>0</v>
      </c>
      <c r="AD10" s="172">
        <f t="shared" si="4"/>
        <v>0</v>
      </c>
      <c r="AE10" s="170">
        <f t="shared" si="4"/>
        <v>-3.7992770173664284E-3</v>
      </c>
      <c r="AF10" s="171">
        <f t="shared" si="4"/>
        <v>1.7955619369915561E-5</v>
      </c>
      <c r="AG10" s="172">
        <f t="shared" si="4"/>
        <v>-3.7813213979965127E-3</v>
      </c>
      <c r="AH10" s="202">
        <f>AA10+AD10+AG10</f>
        <v>3.6061851200125117E-2</v>
      </c>
      <c r="AI10" s="173"/>
    </row>
    <row r="11" spans="1:36" ht="15.75" x14ac:dyDescent="0.25">
      <c r="A11" s="15"/>
      <c r="B11" s="28"/>
      <c r="C11" s="28"/>
      <c r="D11" s="48"/>
      <c r="E11" s="8"/>
      <c r="F11" s="28"/>
      <c r="G11" s="48"/>
      <c r="H11" s="185"/>
      <c r="I11" s="8"/>
      <c r="J11" s="28"/>
      <c r="K11" s="28"/>
      <c r="L11" s="48"/>
      <c r="M11" s="8"/>
      <c r="N11" s="231"/>
      <c r="O11" s="432"/>
      <c r="P11" s="185"/>
      <c r="Q11" s="8"/>
      <c r="R11" s="166"/>
      <c r="S11" s="28"/>
      <c r="T11" s="28"/>
      <c r="U11" s="48"/>
      <c r="V11" s="8"/>
      <c r="W11" s="28"/>
      <c r="X11" s="48"/>
      <c r="Y11" s="185"/>
      <c r="Z11" s="8"/>
      <c r="AA11" s="216"/>
      <c r="AB11" s="177"/>
      <c r="AC11" s="217"/>
      <c r="AD11" s="178"/>
      <c r="AE11" s="177"/>
      <c r="AF11" s="173"/>
      <c r="AG11" s="178"/>
      <c r="AH11" s="202"/>
      <c r="AI11" s="173"/>
    </row>
    <row r="12" spans="1:36" ht="15.75" x14ac:dyDescent="0.25">
      <c r="A12" s="15" t="s">
        <v>52</v>
      </c>
      <c r="B12" s="28"/>
      <c r="C12" s="28"/>
      <c r="D12" s="48"/>
      <c r="E12" s="8"/>
      <c r="F12" s="28"/>
      <c r="G12" s="48"/>
      <c r="H12" s="185"/>
      <c r="I12" s="8"/>
      <c r="J12" s="28"/>
      <c r="K12" s="28"/>
      <c r="L12" s="48"/>
      <c r="M12" s="8"/>
      <c r="N12" s="231"/>
      <c r="O12" s="432"/>
      <c r="P12" s="185"/>
      <c r="Q12" s="8"/>
      <c r="R12" s="166"/>
      <c r="S12" s="28"/>
      <c r="T12" s="28"/>
      <c r="U12" s="48"/>
      <c r="V12" s="8"/>
      <c r="W12" s="28"/>
      <c r="X12" s="48"/>
      <c r="Y12" s="185"/>
      <c r="Z12" s="8"/>
      <c r="AA12" s="216"/>
      <c r="AB12" s="177"/>
      <c r="AC12" s="173"/>
      <c r="AD12" s="178"/>
      <c r="AE12" s="177"/>
      <c r="AF12" s="173"/>
      <c r="AG12" s="178"/>
      <c r="AH12" s="202"/>
      <c r="AI12" s="173"/>
    </row>
    <row r="13" spans="1:36" ht="22.5" customHeight="1" x14ac:dyDescent="0.2">
      <c r="A13" s="19" t="s">
        <v>49</v>
      </c>
      <c r="B13" s="28">
        <f>'2027 at 2026 Rates'!$W15</f>
        <v>27.05343696195683</v>
      </c>
      <c r="C13" s="28">
        <f>'2027 at 2026 Rates'!$Y15</f>
        <v>0</v>
      </c>
      <c r="D13" s="48">
        <f>'2027 at 2026 Rates'!$Z15</f>
        <v>0.470482669196778</v>
      </c>
      <c r="E13" s="8">
        <f>SUM(C13:D13)</f>
        <v>0.470482669196778</v>
      </c>
      <c r="F13" s="28"/>
      <c r="G13" s="48"/>
      <c r="H13" s="169"/>
      <c r="I13" s="8">
        <f>B13+E13+H13</f>
        <v>27.523919631153607</v>
      </c>
      <c r="J13" s="28">
        <f>'2027 at 2027 Rates'!$W15</f>
        <v>26.662457018565238</v>
      </c>
      <c r="K13" s="28">
        <f>'2027 at 2027 Rates'!$Y15</f>
        <v>0</v>
      </c>
      <c r="L13" s="48">
        <f>'2027 at 2027 Rates'!$Z15</f>
        <v>0.470482669196778</v>
      </c>
      <c r="M13" s="8">
        <f>SUM(K13:L13)</f>
        <v>0.470482669196778</v>
      </c>
      <c r="N13" s="231"/>
      <c r="O13" s="432"/>
      <c r="P13" s="169"/>
      <c r="Q13" s="8">
        <f>J13+M13+P13</f>
        <v>27.132939687762015</v>
      </c>
      <c r="R13" s="166"/>
      <c r="S13" s="28">
        <f t="shared" ref="S13:U14" si="6">J13-B13</f>
        <v>-0.39097994339159214</v>
      </c>
      <c r="T13" s="28">
        <f t="shared" si="6"/>
        <v>0</v>
      </c>
      <c r="U13" s="48">
        <f t="shared" si="6"/>
        <v>0</v>
      </c>
      <c r="V13" s="8">
        <f>SUM(T13:U13)</f>
        <v>0</v>
      </c>
      <c r="W13" s="28">
        <f>N13-F13</f>
        <v>0</v>
      </c>
      <c r="X13" s="48">
        <f>O13-G13</f>
        <v>0</v>
      </c>
      <c r="Y13" s="169">
        <f>SUM(W13:X13)</f>
        <v>0</v>
      </c>
      <c r="Z13" s="8">
        <f>S13+V13+Y13</f>
        <v>-0.39097994339159214</v>
      </c>
      <c r="AA13" s="216">
        <f>S13/$I15</f>
        <v>-7.7719141874126535E-3</v>
      </c>
      <c r="AB13" s="170">
        <f>T13/$I15</f>
        <v>0</v>
      </c>
      <c r="AC13" s="171">
        <f>U13/$I15</f>
        <v>0</v>
      </c>
      <c r="AD13" s="172">
        <f>SUM(AB13:AC13)</f>
        <v>0</v>
      </c>
      <c r="AE13" s="170"/>
      <c r="AF13" s="171"/>
      <c r="AG13" s="172"/>
      <c r="AH13" s="202">
        <f>AA13+AD13+AG13</f>
        <v>-7.7719141874126535E-3</v>
      </c>
      <c r="AI13" s="173"/>
    </row>
    <row r="14" spans="1:36" ht="22.5" customHeight="1" x14ac:dyDescent="0.2">
      <c r="A14" s="19" t="s">
        <v>50</v>
      </c>
      <c r="B14" s="29">
        <f>'2027 at 2026 Rates'!$W16</f>
        <v>20.828149949624372</v>
      </c>
      <c r="C14" s="29"/>
      <c r="D14" s="50"/>
      <c r="E14" s="30"/>
      <c r="F14" s="29">
        <f>'2027 at 2026 Rates'!$AB16</f>
        <v>1.9355363426188505</v>
      </c>
      <c r="G14" s="50">
        <f>'2027 at 2026 Rates'!$AC16</f>
        <v>1.9169725878986337E-2</v>
      </c>
      <c r="H14" s="30">
        <f>SUM(F14:G14)</f>
        <v>1.9547060684978368</v>
      </c>
      <c r="I14" s="30">
        <f>B14+E14+H14</f>
        <v>22.78285601812221</v>
      </c>
      <c r="J14" s="29">
        <f>'2027 at 2027 Rates'!$W16</f>
        <v>22.619117147091554</v>
      </c>
      <c r="K14" s="29"/>
      <c r="L14" s="50"/>
      <c r="M14" s="30"/>
      <c r="N14" s="401">
        <f>'2027 at 2027 Rates'!$AB16</f>
        <v>1.6891994786066409</v>
      </c>
      <c r="O14" s="431">
        <f>'2027 at 2027 Rates'!$AC16</f>
        <v>2.033392921208467E-2</v>
      </c>
      <c r="P14" s="30">
        <f>SUM(N14:O14)</f>
        <v>1.7095334078187256</v>
      </c>
      <c r="Q14" s="30">
        <f>J14+M14+P14</f>
        <v>24.328650554910279</v>
      </c>
      <c r="R14" s="166"/>
      <c r="S14" s="29">
        <f t="shared" si="6"/>
        <v>1.7909671974671824</v>
      </c>
      <c r="T14" s="29">
        <f t="shared" si="6"/>
        <v>0</v>
      </c>
      <c r="U14" s="50">
        <f t="shared" si="6"/>
        <v>0</v>
      </c>
      <c r="V14" s="30">
        <f>SUM(T14:U14)</f>
        <v>0</v>
      </c>
      <c r="W14" s="29">
        <f>N14-F14</f>
        <v>-0.24633686401220967</v>
      </c>
      <c r="X14" s="50">
        <f>O14-G14</f>
        <v>1.1642033330983327E-3</v>
      </c>
      <c r="Y14" s="30">
        <f>SUM(W14:X14)</f>
        <v>-0.24517266067911134</v>
      </c>
      <c r="Z14" s="30">
        <f>S14+V14+Y14</f>
        <v>1.545794536788071</v>
      </c>
      <c r="AA14" s="216">
        <f>S14/$I15</f>
        <v>3.5600914078717419E-2</v>
      </c>
      <c r="AB14" s="174">
        <f>T14/$I15</f>
        <v>0</v>
      </c>
      <c r="AC14" s="175">
        <f>U14/$I15</f>
        <v>0</v>
      </c>
      <c r="AD14" s="176">
        <f>SUM(AB14:AC14)</f>
        <v>0</v>
      </c>
      <c r="AE14" s="174">
        <f>W14/$I15</f>
        <v>-4.8966935533614492E-3</v>
      </c>
      <c r="AF14" s="175">
        <f>X14/$I15</f>
        <v>2.3142078141020587E-5</v>
      </c>
      <c r="AG14" s="176">
        <f>SUM(AE14:AF14)</f>
        <v>-4.8735514752204284E-3</v>
      </c>
      <c r="AH14" s="207">
        <f>AA14+AD14+AG14</f>
        <v>3.072736260349699E-2</v>
      </c>
      <c r="AI14" s="173"/>
    </row>
    <row r="15" spans="1:36" ht="15" x14ac:dyDescent="0.2">
      <c r="A15" s="19" t="s">
        <v>51</v>
      </c>
      <c r="B15" s="28">
        <f t="shared" ref="B15:H15" si="7">SUM(B13:B14)</f>
        <v>47.881586911581202</v>
      </c>
      <c r="C15" s="28">
        <f t="shared" si="7"/>
        <v>0</v>
      </c>
      <c r="D15" s="48">
        <f t="shared" si="7"/>
        <v>0.470482669196778</v>
      </c>
      <c r="E15" s="8">
        <f t="shared" si="7"/>
        <v>0.470482669196778</v>
      </c>
      <c r="F15" s="28">
        <f t="shared" si="7"/>
        <v>1.9355363426188505</v>
      </c>
      <c r="G15" s="48">
        <f t="shared" si="7"/>
        <v>1.9169725878986337E-2</v>
      </c>
      <c r="H15" s="8">
        <f t="shared" si="7"/>
        <v>1.9547060684978368</v>
      </c>
      <c r="I15" s="8">
        <f t="shared" ref="I15" si="8">SUM(I13:I14)</f>
        <v>50.306775649275821</v>
      </c>
      <c r="J15" s="28">
        <f t="shared" ref="J15:O15" si="9">SUM(J13:J14)</f>
        <v>49.281574165656792</v>
      </c>
      <c r="K15" s="28">
        <f t="shared" si="9"/>
        <v>0</v>
      </c>
      <c r="L15" s="48">
        <f t="shared" si="9"/>
        <v>0.470482669196778</v>
      </c>
      <c r="M15" s="8">
        <f t="shared" si="9"/>
        <v>0.470482669196778</v>
      </c>
      <c r="N15" s="231">
        <f t="shared" si="9"/>
        <v>1.6891994786066409</v>
      </c>
      <c r="O15" s="432">
        <f t="shared" si="9"/>
        <v>2.033392921208467E-2</v>
      </c>
      <c r="P15" s="8">
        <f>SUM(P13:P14)</f>
        <v>1.7095334078187256</v>
      </c>
      <c r="Q15" s="8">
        <f t="shared" ref="Q15" si="10">SUM(Q13:Q14)</f>
        <v>51.461590242672294</v>
      </c>
      <c r="R15" s="166"/>
      <c r="S15" s="28">
        <f t="shared" ref="S15:X15" si="11">SUM(S13:S14)</f>
        <v>1.3999872540755902</v>
      </c>
      <c r="T15" s="28">
        <f t="shared" si="11"/>
        <v>0</v>
      </c>
      <c r="U15" s="48">
        <f t="shared" si="11"/>
        <v>0</v>
      </c>
      <c r="V15" s="8">
        <f t="shared" si="11"/>
        <v>0</v>
      </c>
      <c r="W15" s="28">
        <f t="shared" si="11"/>
        <v>-0.24633686401220967</v>
      </c>
      <c r="X15" s="48">
        <f t="shared" si="11"/>
        <v>1.1642033330983327E-3</v>
      </c>
      <c r="Y15" s="8">
        <f>SUM(Y13:Y14)</f>
        <v>-0.24517266067911134</v>
      </c>
      <c r="Z15" s="8">
        <f t="shared" ref="Z15:AG15" si="12">SUM(Z13:Z14)</f>
        <v>1.1548145933964789</v>
      </c>
      <c r="AA15" s="216">
        <f t="shared" ref="AA15" si="13">SUM(AA13:AA14)</f>
        <v>2.7828999891304766E-2</v>
      </c>
      <c r="AB15" s="170">
        <f t="shared" si="12"/>
        <v>0</v>
      </c>
      <c r="AC15" s="171">
        <f t="shared" si="12"/>
        <v>0</v>
      </c>
      <c r="AD15" s="172">
        <f t="shared" si="12"/>
        <v>0</v>
      </c>
      <c r="AE15" s="170">
        <f t="shared" si="12"/>
        <v>-4.8966935533614492E-3</v>
      </c>
      <c r="AF15" s="171">
        <f t="shared" si="12"/>
        <v>2.3142078141020587E-5</v>
      </c>
      <c r="AG15" s="172">
        <f t="shared" si="12"/>
        <v>-4.8735514752204284E-3</v>
      </c>
      <c r="AH15" s="202">
        <f>AA15+AD15+AG15</f>
        <v>2.2955448416084337E-2</v>
      </c>
      <c r="AI15" s="173"/>
    </row>
    <row r="16" spans="1:36" s="21" customFormat="1" ht="20.25" customHeight="1" x14ac:dyDescent="0.35">
      <c r="A16" s="15"/>
      <c r="B16" s="31"/>
      <c r="C16" s="31"/>
      <c r="D16" s="20"/>
      <c r="E16" s="32"/>
      <c r="F16" s="31"/>
      <c r="G16" s="20"/>
      <c r="H16" s="185"/>
      <c r="I16" s="32"/>
      <c r="J16" s="31"/>
      <c r="K16" s="31"/>
      <c r="L16" s="20"/>
      <c r="M16" s="32"/>
      <c r="N16" s="409"/>
      <c r="O16" s="433"/>
      <c r="P16" s="185"/>
      <c r="Q16" s="32"/>
      <c r="R16" s="166"/>
      <c r="S16" s="31"/>
      <c r="T16" s="31"/>
      <c r="U16" s="20"/>
      <c r="V16" s="32"/>
      <c r="W16" s="31"/>
      <c r="X16" s="20"/>
      <c r="Y16" s="185"/>
      <c r="Z16" s="32"/>
      <c r="AA16" s="216"/>
      <c r="AB16" s="177"/>
      <c r="AC16" s="173"/>
      <c r="AD16" s="178"/>
      <c r="AE16" s="177"/>
      <c r="AF16" s="173"/>
      <c r="AG16" s="178"/>
      <c r="AH16" s="203"/>
      <c r="AI16" s="173"/>
    </row>
    <row r="17" spans="1:35" s="21" customFormat="1" ht="14.1" customHeight="1" x14ac:dyDescent="0.25">
      <c r="A17" s="15" t="s">
        <v>53</v>
      </c>
      <c r="B17" s="28"/>
      <c r="C17" s="28"/>
      <c r="D17" s="48"/>
      <c r="E17" s="8"/>
      <c r="F17" s="28"/>
      <c r="G17" s="48"/>
      <c r="H17" s="185"/>
      <c r="I17" s="8"/>
      <c r="J17" s="28"/>
      <c r="K17" s="28"/>
      <c r="L17" s="48"/>
      <c r="M17" s="8"/>
      <c r="N17" s="231"/>
      <c r="O17" s="432"/>
      <c r="P17" s="185"/>
      <c r="Q17" s="8"/>
      <c r="R17" s="166"/>
      <c r="S17" s="28"/>
      <c r="T17" s="28"/>
      <c r="U17" s="48"/>
      <c r="V17" s="8"/>
      <c r="W17" s="28"/>
      <c r="X17" s="48"/>
      <c r="Y17" s="185"/>
      <c r="Z17" s="8"/>
      <c r="AA17" s="216"/>
      <c r="AB17" s="177"/>
      <c r="AC17" s="173"/>
      <c r="AD17" s="178"/>
      <c r="AE17" s="177"/>
      <c r="AF17" s="173"/>
      <c r="AG17" s="178"/>
      <c r="AH17" s="203"/>
      <c r="AI17" s="173"/>
    </row>
    <row r="18" spans="1:35" s="21" customFormat="1" ht="18" customHeight="1" x14ac:dyDescent="0.2">
      <c r="A18" s="19" t="s">
        <v>49</v>
      </c>
      <c r="B18" s="28">
        <f>'2027 at 2026 Rates'!$W20</f>
        <v>5.2296482330258591</v>
      </c>
      <c r="C18" s="28">
        <f>'2027 at 2026 Rates'!$Y20</f>
        <v>0</v>
      </c>
      <c r="D18" s="48">
        <f>'2027 at 2026 Rates'!$Z20</f>
        <v>9.0948106264434142E-2</v>
      </c>
      <c r="E18" s="8">
        <f>SUM(C18:D18)</f>
        <v>9.0948106264434142E-2</v>
      </c>
      <c r="F18" s="28"/>
      <c r="G18" s="48"/>
      <c r="H18" s="169"/>
      <c r="I18" s="8">
        <f>B18+E18+H18</f>
        <v>5.3205963392902929</v>
      </c>
      <c r="J18" s="28">
        <f>'2027 at 2027 Rates'!$W20</f>
        <v>5.1540686468541779</v>
      </c>
      <c r="K18" s="28">
        <f>'2027 at 2027 Rates'!$Y20</f>
        <v>0</v>
      </c>
      <c r="L18" s="48">
        <f>'2027 at 2027 Rates'!$Z20</f>
        <v>9.0948106264434142E-2</v>
      </c>
      <c r="M18" s="8">
        <f>SUM(K18:L18)</f>
        <v>9.0948106264434142E-2</v>
      </c>
      <c r="N18" s="231"/>
      <c r="O18" s="432"/>
      <c r="P18" s="169"/>
      <c r="Q18" s="8">
        <f>J18+M18+P18</f>
        <v>5.2450167531186116</v>
      </c>
      <c r="R18" s="166"/>
      <c r="S18" s="28">
        <f t="shared" ref="S18:U19" si="14">J18-B18</f>
        <v>-7.5579586171681257E-2</v>
      </c>
      <c r="T18" s="28">
        <f t="shared" si="14"/>
        <v>0</v>
      </c>
      <c r="U18" s="48">
        <f t="shared" si="14"/>
        <v>0</v>
      </c>
      <c r="V18" s="8">
        <f>SUM(T18:U18)</f>
        <v>0</v>
      </c>
      <c r="W18" s="28">
        <f>N18-F18</f>
        <v>0</v>
      </c>
      <c r="X18" s="48">
        <f>O18-G18</f>
        <v>0</v>
      </c>
      <c r="Y18" s="169">
        <f>SUM(W18:X18)</f>
        <v>0</v>
      </c>
      <c r="Z18" s="8">
        <f>S18+V18+Y18</f>
        <v>-7.5579586171681257E-2</v>
      </c>
      <c r="AA18" s="216">
        <f>S18/$I20</f>
        <v>-5.9444982564048595E-3</v>
      </c>
      <c r="AB18" s="170">
        <f>T18/$I20</f>
        <v>0</v>
      </c>
      <c r="AC18" s="171">
        <f>U18/$I20</f>
        <v>0</v>
      </c>
      <c r="AD18" s="172">
        <f>SUM(AB18:AC18)</f>
        <v>0</v>
      </c>
      <c r="AE18" s="170"/>
      <c r="AF18" s="171"/>
      <c r="AG18" s="172"/>
      <c r="AH18" s="202">
        <f>AA18+AD18+AG18</f>
        <v>-5.9444982564048595E-3</v>
      </c>
      <c r="AI18" s="173"/>
    </row>
    <row r="19" spans="1:35" s="21" customFormat="1" ht="18" customHeight="1" x14ac:dyDescent="0.2">
      <c r="A19" s="19" t="s">
        <v>50</v>
      </c>
      <c r="B19" s="29">
        <f>'2027 at 2026 Rates'!$W21</f>
        <v>7.0157509759476113</v>
      </c>
      <c r="C19" s="29"/>
      <c r="D19" s="50"/>
      <c r="E19" s="30"/>
      <c r="F19" s="29">
        <f>'2027 at 2026 Rates'!$AB21</f>
        <v>0.37415483394468674</v>
      </c>
      <c r="G19" s="50">
        <f>'2027 at 2026 Rates'!$AC21</f>
        <v>3.7056630997239341E-3</v>
      </c>
      <c r="H19" s="30">
        <f>SUM(F19:G19)</f>
        <v>0.37786049704441066</v>
      </c>
      <c r="I19" s="30">
        <f>B19+E19+H19</f>
        <v>7.3936114729920224</v>
      </c>
      <c r="J19" s="29">
        <f>'2027 at 2027 Rates'!$W21</f>
        <v>7.6101725655689414</v>
      </c>
      <c r="K19" s="29"/>
      <c r="L19" s="50"/>
      <c r="M19" s="30"/>
      <c r="N19" s="401">
        <f>'2027 at 2027 Rates'!$AB21</f>
        <v>0.32653592521149477</v>
      </c>
      <c r="O19" s="431">
        <f>'2027 at 2027 Rates'!$AC21</f>
        <v>3.9307130226739137E-3</v>
      </c>
      <c r="P19" s="30">
        <f>SUM(N19:O19)</f>
        <v>0.33046663823416866</v>
      </c>
      <c r="Q19" s="30">
        <f>J19+M19+P19</f>
        <v>7.9406392038031104</v>
      </c>
      <c r="R19" s="166"/>
      <c r="S19" s="29">
        <f t="shared" si="14"/>
        <v>0.59442158962133007</v>
      </c>
      <c r="T19" s="29">
        <f t="shared" si="14"/>
        <v>0</v>
      </c>
      <c r="U19" s="50">
        <f t="shared" si="14"/>
        <v>0</v>
      </c>
      <c r="V19" s="30">
        <f>SUM(T19:U19)</f>
        <v>0</v>
      </c>
      <c r="W19" s="29">
        <f>N19-F19</f>
        <v>-4.7618908733191967E-2</v>
      </c>
      <c r="X19" s="50">
        <f>O19-G19</f>
        <v>2.2504992294997963E-4</v>
      </c>
      <c r="Y19" s="30">
        <f>SUM(W19:X19)</f>
        <v>-4.7393858810241989E-2</v>
      </c>
      <c r="Z19" s="30">
        <f>S19+V19+Y19</f>
        <v>0.54702773081108813</v>
      </c>
      <c r="AA19" s="216">
        <f>S19/$I20</f>
        <v>4.675254631649961E-2</v>
      </c>
      <c r="AB19" s="174">
        <f>T19/$I20</f>
        <v>0</v>
      </c>
      <c r="AC19" s="175">
        <f>U19/$I20</f>
        <v>0</v>
      </c>
      <c r="AD19" s="176">
        <f>SUM(AB19:AC19)</f>
        <v>0</v>
      </c>
      <c r="AE19" s="174">
        <f>W19/$I20</f>
        <v>-3.7453303765564256E-3</v>
      </c>
      <c r="AF19" s="175">
        <f>X19/$I20</f>
        <v>1.7700664191800805E-5</v>
      </c>
      <c r="AG19" s="176">
        <f>SUM(AE19:AF19)</f>
        <v>-3.7276297123646249E-3</v>
      </c>
      <c r="AH19" s="202">
        <f>AA19+AD19+AG19</f>
        <v>4.3024916604134988E-2</v>
      </c>
      <c r="AI19" s="173"/>
    </row>
    <row r="20" spans="1:35" s="21" customFormat="1" ht="14.1" customHeight="1" x14ac:dyDescent="0.2">
      <c r="A20" s="19" t="s">
        <v>51</v>
      </c>
      <c r="B20" s="28">
        <f t="shared" ref="B20:H20" si="15">SUM(B18:B19)</f>
        <v>12.24539920897347</v>
      </c>
      <c r="C20" s="28">
        <f t="shared" si="15"/>
        <v>0</v>
      </c>
      <c r="D20" s="48">
        <f t="shared" si="15"/>
        <v>9.0948106264434142E-2</v>
      </c>
      <c r="E20" s="8">
        <f t="shared" si="15"/>
        <v>9.0948106264434142E-2</v>
      </c>
      <c r="F20" s="28">
        <f t="shared" si="15"/>
        <v>0.37415483394468674</v>
      </c>
      <c r="G20" s="48">
        <f t="shared" si="15"/>
        <v>3.7056630997239341E-3</v>
      </c>
      <c r="H20" s="8">
        <f t="shared" si="15"/>
        <v>0.37786049704441066</v>
      </c>
      <c r="I20" s="8">
        <f t="shared" ref="I20" si="16">SUM(I18:I19)</f>
        <v>12.714207812282314</v>
      </c>
      <c r="J20" s="28">
        <f t="shared" ref="J20:O20" si="17">SUM(J18:J19)</f>
        <v>12.764241212423119</v>
      </c>
      <c r="K20" s="28">
        <f t="shared" si="17"/>
        <v>0</v>
      </c>
      <c r="L20" s="48">
        <f t="shared" si="17"/>
        <v>9.0948106264434142E-2</v>
      </c>
      <c r="M20" s="8">
        <f t="shared" si="17"/>
        <v>9.0948106264434142E-2</v>
      </c>
      <c r="N20" s="231">
        <f t="shared" si="17"/>
        <v>0.32653592521149477</v>
      </c>
      <c r="O20" s="432">
        <f t="shared" si="17"/>
        <v>3.9307130226739137E-3</v>
      </c>
      <c r="P20" s="8">
        <f>SUM(P18:P19)</f>
        <v>0.33046663823416866</v>
      </c>
      <c r="Q20" s="8">
        <f t="shared" ref="Q20" si="18">SUM(Q18:Q19)</f>
        <v>13.185655956921721</v>
      </c>
      <c r="R20" s="166"/>
      <c r="S20" s="28">
        <f t="shared" ref="S20:X20" si="19">SUM(S18:S19)</f>
        <v>0.51884200344964881</v>
      </c>
      <c r="T20" s="28">
        <f t="shared" si="19"/>
        <v>0</v>
      </c>
      <c r="U20" s="48">
        <f t="shared" si="19"/>
        <v>0</v>
      </c>
      <c r="V20" s="8">
        <f t="shared" si="19"/>
        <v>0</v>
      </c>
      <c r="W20" s="28">
        <f t="shared" si="19"/>
        <v>-4.7618908733191967E-2</v>
      </c>
      <c r="X20" s="48">
        <f t="shared" si="19"/>
        <v>2.2504992294997963E-4</v>
      </c>
      <c r="Y20" s="8">
        <f>SUM(Y18:Y19)</f>
        <v>-4.7393858810241989E-2</v>
      </c>
      <c r="Z20" s="8">
        <f t="shared" ref="Z20:AG20" si="20">SUM(Z18:Z19)</f>
        <v>0.47144814463940687</v>
      </c>
      <c r="AA20" s="216">
        <f t="shared" ref="AA20" si="21">SUM(AA18:AA19)</f>
        <v>4.0808048060094748E-2</v>
      </c>
      <c r="AB20" s="170">
        <f t="shared" si="20"/>
        <v>0</v>
      </c>
      <c r="AC20" s="171">
        <f t="shared" si="20"/>
        <v>0</v>
      </c>
      <c r="AD20" s="172">
        <f t="shared" si="20"/>
        <v>0</v>
      </c>
      <c r="AE20" s="170">
        <f t="shared" si="20"/>
        <v>-3.7453303765564256E-3</v>
      </c>
      <c r="AF20" s="171">
        <f t="shared" si="20"/>
        <v>1.7700664191800805E-5</v>
      </c>
      <c r="AG20" s="172">
        <f t="shared" si="20"/>
        <v>-3.7276297123646249E-3</v>
      </c>
      <c r="AH20" s="202">
        <f>AA20+AD20+AG20</f>
        <v>3.7080418347730126E-2</v>
      </c>
      <c r="AI20" s="173"/>
    </row>
    <row r="21" spans="1:35" s="21" customFormat="1" ht="14.1" customHeight="1" x14ac:dyDescent="0.35">
      <c r="A21" s="15"/>
      <c r="B21" s="31"/>
      <c r="C21" s="31"/>
      <c r="D21" s="20"/>
      <c r="E21" s="32"/>
      <c r="F21" s="31"/>
      <c r="G21" s="20"/>
      <c r="H21" s="185"/>
      <c r="I21" s="32"/>
      <c r="J21" s="31"/>
      <c r="K21" s="31"/>
      <c r="L21" s="20"/>
      <c r="M21" s="32"/>
      <c r="N21" s="409"/>
      <c r="O21" s="433"/>
      <c r="P21" s="185"/>
      <c r="Q21" s="32"/>
      <c r="R21" s="166"/>
      <c r="S21" s="31"/>
      <c r="T21" s="31"/>
      <c r="U21" s="20"/>
      <c r="V21" s="32"/>
      <c r="W21" s="31"/>
      <c r="X21" s="20"/>
      <c r="Y21" s="185"/>
      <c r="Z21" s="32"/>
      <c r="AA21" s="216"/>
      <c r="AB21" s="177"/>
      <c r="AC21" s="173"/>
      <c r="AD21" s="178"/>
      <c r="AE21" s="177"/>
      <c r="AF21" s="173"/>
      <c r="AG21" s="178"/>
      <c r="AH21" s="203"/>
      <c r="AI21" s="173"/>
    </row>
    <row r="22" spans="1:35" s="21" customFormat="1" ht="14.1" customHeight="1" x14ac:dyDescent="0.25">
      <c r="A22" s="15" t="s">
        <v>54</v>
      </c>
      <c r="B22" s="28"/>
      <c r="C22" s="28"/>
      <c r="D22" s="48"/>
      <c r="E22" s="8"/>
      <c r="F22" s="28"/>
      <c r="G22" s="48"/>
      <c r="H22" s="185"/>
      <c r="I22" s="8"/>
      <c r="J22" s="28"/>
      <c r="K22" s="28"/>
      <c r="L22" s="48"/>
      <c r="M22" s="8"/>
      <c r="N22" s="231"/>
      <c r="O22" s="432"/>
      <c r="P22" s="185"/>
      <c r="Q22" s="8"/>
      <c r="R22" s="166"/>
      <c r="S22" s="28"/>
      <c r="T22" s="28"/>
      <c r="U22" s="48"/>
      <c r="V22" s="8"/>
      <c r="W22" s="28"/>
      <c r="X22" s="48"/>
      <c r="Y22" s="185"/>
      <c r="Z22" s="8"/>
      <c r="AA22" s="216"/>
      <c r="AB22" s="177"/>
      <c r="AC22" s="173"/>
      <c r="AD22" s="178"/>
      <c r="AE22" s="177"/>
      <c r="AF22" s="173"/>
      <c r="AG22" s="178"/>
      <c r="AH22" s="203"/>
      <c r="AI22" s="173"/>
    </row>
    <row r="23" spans="1:35" s="21" customFormat="1" ht="14.1" customHeight="1" x14ac:dyDescent="0.2">
      <c r="A23" s="19" t="s">
        <v>49</v>
      </c>
      <c r="B23" s="28">
        <f>'2027 at 2026 Rates'!$W25</f>
        <v>2.4274580801234169</v>
      </c>
      <c r="C23" s="28">
        <f>'2027 at 2026 Rates'!$Y25</f>
        <v>0</v>
      </c>
      <c r="D23" s="48">
        <f>'2027 at 2026 Rates'!$Z25</f>
        <v>4.2215595693285354E-2</v>
      </c>
      <c r="E23" s="8">
        <f>SUM(C23:D23)</f>
        <v>4.2215595693285354E-2</v>
      </c>
      <c r="F23" s="28"/>
      <c r="G23" s="48"/>
      <c r="H23" s="169"/>
      <c r="I23" s="8">
        <f>B23+E23+H23</f>
        <v>2.4696736758167024</v>
      </c>
      <c r="J23" s="28">
        <f>'2027 at 2027 Rates'!$W25</f>
        <v>2.392376126429816</v>
      </c>
      <c r="K23" s="28">
        <f>'2027 at 2027 Rates'!$Y25</f>
        <v>0</v>
      </c>
      <c r="L23" s="48">
        <f>'2027 at 2027 Rates'!$Z25</f>
        <v>4.2215595693285354E-2</v>
      </c>
      <c r="M23" s="8">
        <f>SUM(K23:L23)</f>
        <v>4.2215595693285354E-2</v>
      </c>
      <c r="N23" s="231"/>
      <c r="O23" s="432"/>
      <c r="P23" s="169"/>
      <c r="Q23" s="8">
        <f>J23+M23+P23</f>
        <v>2.4345917221231015</v>
      </c>
      <c r="R23" s="166"/>
      <c r="S23" s="28">
        <f t="shared" ref="S23:U24" si="22">J23-B23</f>
        <v>-3.5081953693600898E-2</v>
      </c>
      <c r="T23" s="28">
        <f t="shared" si="22"/>
        <v>0</v>
      </c>
      <c r="U23" s="48">
        <f t="shared" si="22"/>
        <v>0</v>
      </c>
      <c r="V23" s="8">
        <f>SUM(T23:U23)</f>
        <v>0</v>
      </c>
      <c r="W23" s="28">
        <f>N23-F23</f>
        <v>0</v>
      </c>
      <c r="X23" s="48">
        <f>O23-G23</f>
        <v>0</v>
      </c>
      <c r="Y23" s="169">
        <f>SUM(W23:X23)</f>
        <v>0</v>
      </c>
      <c r="Z23" s="8">
        <f>S23+V23+Y23</f>
        <v>-3.5081953693600898E-2</v>
      </c>
      <c r="AA23" s="216">
        <f>S23/$I25</f>
        <v>-6.357803708668155E-3</v>
      </c>
      <c r="AB23" s="170">
        <f>T23/$I25</f>
        <v>0</v>
      </c>
      <c r="AC23" s="171">
        <f>U23/$I25</f>
        <v>0</v>
      </c>
      <c r="AD23" s="172">
        <f>SUM(AB23:AC23)</f>
        <v>0</v>
      </c>
      <c r="AE23" s="170"/>
      <c r="AF23" s="171"/>
      <c r="AG23" s="172"/>
      <c r="AH23" s="202">
        <f>AA23+AD23+AG23</f>
        <v>-6.357803708668155E-3</v>
      </c>
      <c r="AI23" s="173"/>
    </row>
    <row r="24" spans="1:35" s="21" customFormat="1" ht="15" x14ac:dyDescent="0.2">
      <c r="A24" s="19" t="s">
        <v>50</v>
      </c>
      <c r="B24" s="29">
        <f>'2027 at 2026 Rates'!$W26</f>
        <v>2.8728698887699569</v>
      </c>
      <c r="C24" s="29"/>
      <c r="D24" s="50"/>
      <c r="E24" s="30"/>
      <c r="F24" s="29">
        <f>'2027 at 2026 Rates'!$AB26</f>
        <v>0.17367232639866431</v>
      </c>
      <c r="G24" s="36">
        <f>'2027 at 2026 Rates'!$AC26</f>
        <v>1.7200663281391247E-3</v>
      </c>
      <c r="H24" s="30">
        <f>SUM(F24:G24)</f>
        <v>0.17539239272680343</v>
      </c>
      <c r="I24" s="30">
        <f>B24+E24+H24</f>
        <v>3.0482622814967604</v>
      </c>
      <c r="J24" s="29">
        <f>'2027 at 2027 Rates'!$W26</f>
        <v>3.1135647243584068</v>
      </c>
      <c r="K24" s="29"/>
      <c r="L24" s="50"/>
      <c r="M24" s="30"/>
      <c r="N24" s="401">
        <f>'2027 at 2027 Rates'!$AB26</f>
        <v>0.1515689458995586</v>
      </c>
      <c r="O24" s="431">
        <f>'2027 at 2027 Rates'!$AC26</f>
        <v>1.8245282784565733E-3</v>
      </c>
      <c r="P24" s="30">
        <f>SUM(N24:O24)</f>
        <v>0.15339347417801519</v>
      </c>
      <c r="Q24" s="30">
        <f>J24+M24+P24</f>
        <v>3.2669581985364218</v>
      </c>
      <c r="R24" s="166"/>
      <c r="S24" s="29">
        <f t="shared" si="22"/>
        <v>0.24069483558844995</v>
      </c>
      <c r="T24" s="29">
        <f t="shared" si="22"/>
        <v>0</v>
      </c>
      <c r="U24" s="50">
        <f t="shared" si="22"/>
        <v>0</v>
      </c>
      <c r="V24" s="30">
        <f>SUM(T24:U24)</f>
        <v>0</v>
      </c>
      <c r="W24" s="29">
        <f>N24-F24</f>
        <v>-2.2103380499105707E-2</v>
      </c>
      <c r="X24" s="50">
        <f>O24-G24</f>
        <v>1.0446195031744857E-4</v>
      </c>
      <c r="Y24" s="30">
        <f>SUM(W24:X24)</f>
        <v>-2.1998918548788257E-2</v>
      </c>
      <c r="Z24" s="30">
        <f>S24+V24+Y24</f>
        <v>0.21869591703966168</v>
      </c>
      <c r="AA24" s="216">
        <f>S24/$I25</f>
        <v>4.3620447473558192E-2</v>
      </c>
      <c r="AB24" s="174">
        <f>T24/$I25</f>
        <v>0</v>
      </c>
      <c r="AC24" s="175">
        <f>U24/$I25</f>
        <v>0</v>
      </c>
      <c r="AD24" s="176">
        <f>SUM(AB24:AC24)</f>
        <v>0</v>
      </c>
      <c r="AE24" s="174">
        <f>W24/$I25</f>
        <v>-4.0057334246168487E-3</v>
      </c>
      <c r="AF24" s="175">
        <f>X24/$I25</f>
        <v>1.8931345185149326E-5</v>
      </c>
      <c r="AG24" s="176">
        <f>SUM(AE24:AF24)</f>
        <v>-3.9868020794316993E-3</v>
      </c>
      <c r="AH24" s="204">
        <f>AA24+AD24+AG24</f>
        <v>3.963364539412649E-2</v>
      </c>
      <c r="AI24" s="173"/>
    </row>
    <row r="25" spans="1:35" s="21" customFormat="1" ht="14.1" customHeight="1" x14ac:dyDescent="0.2">
      <c r="A25" s="19" t="s">
        <v>51</v>
      </c>
      <c r="B25" s="28">
        <f t="shared" ref="B25:H25" si="23">SUM(B23:B24)</f>
        <v>5.3003279688933738</v>
      </c>
      <c r="C25" s="28">
        <f t="shared" si="23"/>
        <v>0</v>
      </c>
      <c r="D25" s="48">
        <f t="shared" si="23"/>
        <v>4.2215595693285354E-2</v>
      </c>
      <c r="E25" s="8">
        <f t="shared" si="23"/>
        <v>4.2215595693285354E-2</v>
      </c>
      <c r="F25" s="28">
        <f t="shared" si="23"/>
        <v>0.17367232639866431</v>
      </c>
      <c r="G25" s="48">
        <f t="shared" si="23"/>
        <v>1.7200663281391247E-3</v>
      </c>
      <c r="H25" s="8">
        <f t="shared" si="23"/>
        <v>0.17539239272680343</v>
      </c>
      <c r="I25" s="8">
        <f t="shared" ref="I25" si="24">SUM(I23:I24)</f>
        <v>5.5179359573134628</v>
      </c>
      <c r="J25" s="28">
        <f t="shared" ref="J25:O25" si="25">SUM(J23:J24)</f>
        <v>5.5059408507882228</v>
      </c>
      <c r="K25" s="28">
        <f t="shared" si="25"/>
        <v>0</v>
      </c>
      <c r="L25" s="48">
        <f t="shared" si="25"/>
        <v>4.2215595693285354E-2</v>
      </c>
      <c r="M25" s="8">
        <f t="shared" si="25"/>
        <v>4.2215595693285354E-2</v>
      </c>
      <c r="N25" s="231">
        <f t="shared" si="25"/>
        <v>0.1515689458995586</v>
      </c>
      <c r="O25" s="432">
        <f t="shared" si="25"/>
        <v>1.8245282784565733E-3</v>
      </c>
      <c r="P25" s="8">
        <f>SUM(P23:P24)</f>
        <v>0.15339347417801519</v>
      </c>
      <c r="Q25" s="8">
        <f t="shared" ref="Q25" si="26">SUM(Q23:Q24)</f>
        <v>5.7015499206595237</v>
      </c>
      <c r="R25" s="166"/>
      <c r="S25" s="28">
        <f t="shared" ref="S25:X25" si="27">SUM(S23:S24)</f>
        <v>0.20561288189484905</v>
      </c>
      <c r="T25" s="28">
        <f t="shared" si="27"/>
        <v>0</v>
      </c>
      <c r="U25" s="48">
        <f t="shared" si="27"/>
        <v>0</v>
      </c>
      <c r="V25" s="8">
        <f t="shared" si="27"/>
        <v>0</v>
      </c>
      <c r="W25" s="28">
        <f t="shared" si="27"/>
        <v>-2.2103380499105707E-2</v>
      </c>
      <c r="X25" s="48">
        <f t="shared" si="27"/>
        <v>1.0446195031744857E-4</v>
      </c>
      <c r="Y25" s="8">
        <f>SUM(Y23:Y24)</f>
        <v>-2.1998918548788257E-2</v>
      </c>
      <c r="Z25" s="8">
        <f t="shared" ref="Z25:AG25" si="28">SUM(Z23:Z24)</f>
        <v>0.18361396334606078</v>
      </c>
      <c r="AA25" s="216">
        <f t="shared" ref="AA25" si="29">SUM(AA23:AA24)</f>
        <v>3.7262643764890038E-2</v>
      </c>
      <c r="AB25" s="170">
        <f t="shared" si="28"/>
        <v>0</v>
      </c>
      <c r="AC25" s="171">
        <f t="shared" si="28"/>
        <v>0</v>
      </c>
      <c r="AD25" s="172">
        <f t="shared" si="28"/>
        <v>0</v>
      </c>
      <c r="AE25" s="170">
        <f t="shared" si="28"/>
        <v>-4.0057334246168487E-3</v>
      </c>
      <c r="AF25" s="171">
        <f t="shared" si="28"/>
        <v>1.8931345185149326E-5</v>
      </c>
      <c r="AG25" s="172">
        <f t="shared" si="28"/>
        <v>-3.9868020794316993E-3</v>
      </c>
      <c r="AH25" s="202">
        <f>AA25+AD25+AG25</f>
        <v>3.3275841685458336E-2</v>
      </c>
      <c r="AI25" s="173"/>
    </row>
    <row r="26" spans="1:35" s="21" customFormat="1" ht="14.1" customHeight="1" x14ac:dyDescent="0.35">
      <c r="A26" s="15"/>
      <c r="B26" s="31"/>
      <c r="C26" s="31"/>
      <c r="D26" s="20"/>
      <c r="E26" s="32"/>
      <c r="F26" s="31"/>
      <c r="G26" s="20"/>
      <c r="H26" s="185"/>
      <c r="I26" s="32"/>
      <c r="J26" s="31"/>
      <c r="K26" s="31"/>
      <c r="L26" s="20"/>
      <c r="M26" s="32"/>
      <c r="N26" s="409"/>
      <c r="O26" s="433"/>
      <c r="P26" s="185"/>
      <c r="Q26" s="32"/>
      <c r="R26" s="166"/>
      <c r="S26" s="31"/>
      <c r="T26" s="31"/>
      <c r="U26" s="20"/>
      <c r="V26" s="32"/>
      <c r="W26" s="31"/>
      <c r="X26" s="20"/>
      <c r="Y26" s="185"/>
      <c r="Z26" s="32"/>
      <c r="AA26" s="216"/>
      <c r="AB26" s="177"/>
      <c r="AC26" s="173"/>
      <c r="AD26" s="178"/>
      <c r="AE26" s="177"/>
      <c r="AF26" s="173"/>
      <c r="AG26" s="178"/>
      <c r="AH26" s="203"/>
      <c r="AI26" s="173"/>
    </row>
    <row r="27" spans="1:35" s="21" customFormat="1" ht="22.5" customHeight="1" x14ac:dyDescent="0.35">
      <c r="A27" s="15" t="s">
        <v>55</v>
      </c>
      <c r="B27" s="31"/>
      <c r="C27" s="31"/>
      <c r="D27" s="20"/>
      <c r="E27" s="32"/>
      <c r="F27" s="31"/>
      <c r="G27" s="20"/>
      <c r="H27" s="185"/>
      <c r="I27" s="32"/>
      <c r="J27" s="31"/>
      <c r="K27" s="31"/>
      <c r="L27" s="20"/>
      <c r="M27" s="32"/>
      <c r="N27" s="409"/>
      <c r="O27" s="433"/>
      <c r="P27" s="185"/>
      <c r="Q27" s="32"/>
      <c r="R27" s="166"/>
      <c r="S27" s="31"/>
      <c r="T27" s="31"/>
      <c r="U27" s="20"/>
      <c r="V27" s="32"/>
      <c r="W27" s="31"/>
      <c r="X27" s="20"/>
      <c r="Y27" s="185"/>
      <c r="Z27" s="32"/>
      <c r="AA27" s="216"/>
      <c r="AB27" s="177"/>
      <c r="AC27" s="173"/>
      <c r="AD27" s="178"/>
      <c r="AE27" s="177"/>
      <c r="AF27" s="173"/>
      <c r="AG27" s="178"/>
      <c r="AH27" s="203"/>
      <c r="AI27" s="173"/>
    </row>
    <row r="28" spans="1:35" s="21" customFormat="1" ht="15" x14ac:dyDescent="0.2">
      <c r="A28" s="19" t="s">
        <v>49</v>
      </c>
      <c r="B28" s="28">
        <f>B8+B13+B18+B23</f>
        <v>481.51914280949075</v>
      </c>
      <c r="C28" s="28">
        <f>C8+C13+C18+C23</f>
        <v>0</v>
      </c>
      <c r="D28" s="48">
        <f>D8+D13+D18+D23</f>
        <v>8.3740343933722219</v>
      </c>
      <c r="E28" s="8">
        <f>E8+E13+E18+E23</f>
        <v>8.3740343933722219</v>
      </c>
      <c r="F28" s="28"/>
      <c r="G28" s="48"/>
      <c r="H28" s="8"/>
      <c r="I28" s="8">
        <f t="shared" ref="I28:Q29" si="30">I8+I13+I18+I23</f>
        <v>489.893177202863</v>
      </c>
      <c r="J28" s="28">
        <f t="shared" si="30"/>
        <v>474.56016279292714</v>
      </c>
      <c r="K28" s="28">
        <f t="shared" si="30"/>
        <v>0</v>
      </c>
      <c r="L28" s="48">
        <f t="shared" si="30"/>
        <v>8.3740343933722219</v>
      </c>
      <c r="M28" s="8">
        <f t="shared" si="30"/>
        <v>8.3740343933722219</v>
      </c>
      <c r="N28" s="231"/>
      <c r="O28" s="432"/>
      <c r="P28" s="8"/>
      <c r="Q28" s="8">
        <f t="shared" ref="Q28" si="31">Q8+Q13+Q18+Q23</f>
        <v>482.93419718629934</v>
      </c>
      <c r="R28" s="166"/>
      <c r="S28" s="28">
        <f t="shared" ref="S28:U29" si="32">J28-B28</f>
        <v>-6.9589800165636007</v>
      </c>
      <c r="T28" s="28">
        <f t="shared" si="32"/>
        <v>0</v>
      </c>
      <c r="U28" s="48">
        <f t="shared" si="32"/>
        <v>0</v>
      </c>
      <c r="V28" s="8">
        <f>SUM(T28:U28)</f>
        <v>0</v>
      </c>
      <c r="W28" s="28">
        <f>N28-F28</f>
        <v>0</v>
      </c>
      <c r="X28" s="48">
        <f>O28-G28</f>
        <v>0</v>
      </c>
      <c r="Y28" s="8">
        <f>SUM(W28:X28)</f>
        <v>0</v>
      </c>
      <c r="Z28" s="8">
        <f>S28+V28+Y28</f>
        <v>-6.9589800165636007</v>
      </c>
      <c r="AA28" s="216">
        <f>S28/$I30</f>
        <v>-6.1076571155717421E-3</v>
      </c>
      <c r="AB28" s="170">
        <f>T28/$I30</f>
        <v>0</v>
      </c>
      <c r="AC28" s="171">
        <f>U28/$I30</f>
        <v>0</v>
      </c>
      <c r="AD28" s="172">
        <f>SUM(AB28:AC28)</f>
        <v>0</v>
      </c>
      <c r="AE28" s="170"/>
      <c r="AF28" s="171"/>
      <c r="AG28" s="172"/>
      <c r="AH28" s="202">
        <f>AA28+AD28+AG28</f>
        <v>-6.1076571155717421E-3</v>
      </c>
      <c r="AI28" s="173"/>
    </row>
    <row r="29" spans="1:35" s="21" customFormat="1" ht="22.5" customHeight="1" x14ac:dyDescent="0.35">
      <c r="A29" s="19" t="s">
        <v>50</v>
      </c>
      <c r="B29" s="31">
        <f t="shared" ref="B29" si="33">B9+B14+B19+B24</f>
        <v>614.70153418484915</v>
      </c>
      <c r="C29" s="31"/>
      <c r="D29" s="20"/>
      <c r="E29" s="32">
        <f t="shared" ref="E29:H29" si="34">E9+E14+E19+E24</f>
        <v>0</v>
      </c>
      <c r="F29" s="31">
        <f t="shared" si="34"/>
        <v>34.450254948568748</v>
      </c>
      <c r="G29" s="37">
        <f t="shared" si="34"/>
        <v>0.3411984209667217</v>
      </c>
      <c r="H29" s="32">
        <f t="shared" si="34"/>
        <v>34.791453369535468</v>
      </c>
      <c r="I29" s="32">
        <f t="shared" si="30"/>
        <v>649.49298755438451</v>
      </c>
      <c r="J29" s="31">
        <f t="shared" si="30"/>
        <v>666.45090796307284</v>
      </c>
      <c r="K29" s="31">
        <f t="shared" si="30"/>
        <v>0</v>
      </c>
      <c r="L29" s="20">
        <f t="shared" si="30"/>
        <v>0</v>
      </c>
      <c r="M29" s="32">
        <f t="shared" si="30"/>
        <v>0</v>
      </c>
      <c r="N29" s="409">
        <f t="shared" si="30"/>
        <v>30.065750466999997</v>
      </c>
      <c r="O29" s="433">
        <f t="shared" si="30"/>
        <v>0.36191986171370588</v>
      </c>
      <c r="P29" s="32">
        <f t="shared" si="30"/>
        <v>30.427670328713699</v>
      </c>
      <c r="Q29" s="32">
        <f t="shared" si="30"/>
        <v>696.87857829178654</v>
      </c>
      <c r="R29" s="166"/>
      <c r="S29" s="31">
        <f t="shared" si="32"/>
        <v>51.749373778223685</v>
      </c>
      <c r="T29" s="31">
        <f t="shared" si="32"/>
        <v>0</v>
      </c>
      <c r="U29" s="20">
        <f t="shared" si="32"/>
        <v>0</v>
      </c>
      <c r="V29" s="32">
        <f>SUM(T29:U29)</f>
        <v>0</v>
      </c>
      <c r="W29" s="29">
        <f>N29-F29</f>
        <v>-4.3845044815687508</v>
      </c>
      <c r="X29" s="50">
        <f>O29-G29</f>
        <v>2.0721440746984177E-2</v>
      </c>
      <c r="Y29" s="30">
        <f>SUM(W29:X29)</f>
        <v>-4.363783040821767</v>
      </c>
      <c r="Z29" s="32">
        <f>S29+V29+Y29</f>
        <v>47.38559073740192</v>
      </c>
      <c r="AA29" s="216">
        <f>S29/$I30</f>
        <v>4.5418643282586435E-2</v>
      </c>
      <c r="AB29" s="174">
        <f>T29/$I30</f>
        <v>0</v>
      </c>
      <c r="AC29" s="175">
        <f>U29/$I30</f>
        <v>0</v>
      </c>
      <c r="AD29" s="176">
        <f>SUM(AB29:AC29)</f>
        <v>0</v>
      </c>
      <c r="AE29" s="174">
        <f>W29/$I30</f>
        <v>-3.8481285951922134E-3</v>
      </c>
      <c r="AF29" s="175">
        <f>X29/$I30</f>
        <v>1.8186494963627185E-5</v>
      </c>
      <c r="AG29" s="176">
        <f>SUM(AE29:AF29)</f>
        <v>-3.8299421002285861E-3</v>
      </c>
      <c r="AH29" s="204">
        <f>AA29+AD29+AG29</f>
        <v>4.158870118235785E-2</v>
      </c>
      <c r="AI29" s="173"/>
    </row>
    <row r="30" spans="1:35" s="16" customFormat="1" ht="18" x14ac:dyDescent="0.25">
      <c r="A30" s="22" t="s">
        <v>51</v>
      </c>
      <c r="B30" s="28">
        <f>SUM(B28:B29)</f>
        <v>1096.22067699434</v>
      </c>
      <c r="C30" s="33">
        <f>SUM(C28:C29)</f>
        <v>0</v>
      </c>
      <c r="D30" s="48">
        <f>SUM(D28:D29)</f>
        <v>8.3740343933722219</v>
      </c>
      <c r="E30" s="8">
        <f>SUM(E28:E29)</f>
        <v>8.3740343933722219</v>
      </c>
      <c r="F30" s="28">
        <f t="shared" ref="F30:G30" si="35">SUM(F28:F29)</f>
        <v>34.450254948568748</v>
      </c>
      <c r="G30" s="48">
        <f t="shared" si="35"/>
        <v>0.3411984209667217</v>
      </c>
      <c r="H30" s="8">
        <f>SUM(H28:H29)</f>
        <v>34.791453369535468</v>
      </c>
      <c r="I30" s="8">
        <f t="shared" ref="I30" si="36">SUM(I28:I29)</f>
        <v>1139.3861647572476</v>
      </c>
      <c r="J30" s="28">
        <f t="shared" ref="J30:L30" si="37">SUM(J28:J29)</f>
        <v>1141.011070756</v>
      </c>
      <c r="K30" s="33">
        <f t="shared" si="37"/>
        <v>0</v>
      </c>
      <c r="L30" s="48">
        <f t="shared" si="37"/>
        <v>8.3740343933722219</v>
      </c>
      <c r="M30" s="8">
        <f>SUM(M28:M29)</f>
        <v>8.3740343933722219</v>
      </c>
      <c r="N30" s="231">
        <f t="shared" ref="N30:O30" si="38">SUM(N28:N29)</f>
        <v>30.065750466999997</v>
      </c>
      <c r="O30" s="432">
        <f t="shared" si="38"/>
        <v>0.36191986171370588</v>
      </c>
      <c r="P30" s="8">
        <f>SUM(P28:P29)</f>
        <v>30.427670328713699</v>
      </c>
      <c r="Q30" s="8">
        <f t="shared" ref="Q30" si="39">SUM(Q28:Q29)</f>
        <v>1179.8127754780858</v>
      </c>
      <c r="R30" s="166"/>
      <c r="S30" s="28">
        <f t="shared" ref="S30:U30" si="40">SUM(S28:S29)</f>
        <v>44.790393761660084</v>
      </c>
      <c r="T30" s="33">
        <f t="shared" si="40"/>
        <v>0</v>
      </c>
      <c r="U30" s="48">
        <f t="shared" si="40"/>
        <v>0</v>
      </c>
      <c r="V30" s="8">
        <f>SUM(V28:V29)</f>
        <v>0</v>
      </c>
      <c r="W30" s="28">
        <f t="shared" ref="W30:X30" si="41">SUM(W28:W29)</f>
        <v>-4.3845044815687508</v>
      </c>
      <c r="X30" s="48">
        <f t="shared" si="41"/>
        <v>2.0721440746984177E-2</v>
      </c>
      <c r="Y30" s="8">
        <f>SUM(Y28:Y29)</f>
        <v>-4.363783040821767</v>
      </c>
      <c r="Z30" s="8">
        <f t="shared" ref="Z30:AG30" si="42">SUM(Z28:Z29)</f>
        <v>40.426610720838319</v>
      </c>
      <c r="AA30" s="216">
        <f t="shared" ref="AA30" si="43">SUM(AA28:AA29)</f>
        <v>3.9310986167014693E-2</v>
      </c>
      <c r="AB30" s="170">
        <f t="shared" si="42"/>
        <v>0</v>
      </c>
      <c r="AC30" s="171">
        <f t="shared" si="42"/>
        <v>0</v>
      </c>
      <c r="AD30" s="172">
        <f t="shared" si="42"/>
        <v>0</v>
      </c>
      <c r="AE30" s="170">
        <f t="shared" si="42"/>
        <v>-3.8481285951922134E-3</v>
      </c>
      <c r="AF30" s="171">
        <f t="shared" si="42"/>
        <v>1.8186494963627185E-5</v>
      </c>
      <c r="AG30" s="172">
        <f t="shared" si="42"/>
        <v>-3.8299421002285861E-3</v>
      </c>
      <c r="AH30" s="202">
        <f>AA30+AD30+AG30</f>
        <v>3.5481044066786108E-2</v>
      </c>
      <c r="AI30" s="173"/>
    </row>
    <row r="31" spans="1:35" ht="10.5" customHeight="1" x14ac:dyDescent="0.25">
      <c r="A31" s="15"/>
      <c r="B31" s="28"/>
      <c r="C31" s="28"/>
      <c r="D31" s="48"/>
      <c r="E31" s="8"/>
      <c r="F31" s="28"/>
      <c r="G31" s="48"/>
      <c r="H31" s="185"/>
      <c r="I31" s="8"/>
      <c r="J31" s="28"/>
      <c r="K31" s="28"/>
      <c r="L31" s="48"/>
      <c r="M31" s="8"/>
      <c r="N31" s="231"/>
      <c r="O31" s="432"/>
      <c r="P31" s="185"/>
      <c r="Q31" s="8"/>
      <c r="R31" s="166"/>
      <c r="S31" s="28"/>
      <c r="T31" s="28"/>
      <c r="U31" s="48"/>
      <c r="V31" s="8"/>
      <c r="W31" s="28"/>
      <c r="X31" s="48"/>
      <c r="Y31" s="185"/>
      <c r="Z31" s="8"/>
      <c r="AA31" s="216"/>
      <c r="AB31" s="177"/>
      <c r="AC31" s="173"/>
      <c r="AD31" s="178"/>
      <c r="AE31" s="177"/>
      <c r="AF31" s="173"/>
      <c r="AG31" s="178"/>
      <c r="AH31" s="203"/>
      <c r="AI31" s="173"/>
    </row>
    <row r="32" spans="1:35" ht="22.5" customHeight="1" x14ac:dyDescent="0.35">
      <c r="A32" s="12" t="s">
        <v>56</v>
      </c>
      <c r="B32" s="28"/>
      <c r="C32" s="219"/>
      <c r="D32" s="48"/>
      <c r="E32" s="8"/>
      <c r="F32" s="28"/>
      <c r="G32" s="48"/>
      <c r="H32" s="186"/>
      <c r="I32" s="8"/>
      <c r="J32" s="28"/>
      <c r="K32" s="219"/>
      <c r="L32" s="48"/>
      <c r="M32" s="8"/>
      <c r="N32" s="231"/>
      <c r="O32" s="432"/>
      <c r="P32" s="186"/>
      <c r="Q32" s="220"/>
      <c r="R32" s="166"/>
      <c r="S32" s="28"/>
      <c r="T32" s="219"/>
      <c r="U32" s="48"/>
      <c r="V32" s="8"/>
      <c r="W32" s="28"/>
      <c r="X32" s="48"/>
      <c r="Y32" s="186"/>
      <c r="Z32" s="8"/>
      <c r="AA32" s="216"/>
      <c r="AB32" s="177"/>
      <c r="AC32" s="173"/>
      <c r="AD32" s="178"/>
      <c r="AE32" s="177"/>
      <c r="AF32" s="173"/>
      <c r="AG32" s="178"/>
      <c r="AH32" s="203"/>
      <c r="AI32" s="173"/>
    </row>
    <row r="33" spans="1:35" ht="13.5" customHeight="1" x14ac:dyDescent="0.35">
      <c r="A33" s="12"/>
      <c r="B33" s="28"/>
      <c r="C33" s="28"/>
      <c r="D33" s="48"/>
      <c r="E33" s="8"/>
      <c r="F33" s="28"/>
      <c r="G33" s="48"/>
      <c r="H33" s="186"/>
      <c r="I33" s="8"/>
      <c r="J33" s="28"/>
      <c r="K33" s="28"/>
      <c r="L33" s="48"/>
      <c r="M33" s="8"/>
      <c r="N33" s="231"/>
      <c r="O33" s="432"/>
      <c r="P33" s="186"/>
      <c r="Q33" s="8"/>
      <c r="R33" s="166"/>
      <c r="S33" s="28"/>
      <c r="T33" s="28"/>
      <c r="U33" s="48"/>
      <c r="V33" s="8"/>
      <c r="W33" s="28"/>
      <c r="X33" s="48"/>
      <c r="Y33" s="186"/>
      <c r="Z33" s="8"/>
      <c r="AA33" s="216"/>
      <c r="AB33" s="177"/>
      <c r="AC33" s="173"/>
      <c r="AD33" s="178"/>
      <c r="AE33" s="177"/>
      <c r="AF33" s="173"/>
      <c r="AG33" s="178"/>
      <c r="AH33" s="203"/>
      <c r="AI33" s="173"/>
    </row>
    <row r="34" spans="1:35" ht="18" x14ac:dyDescent="0.25">
      <c r="A34" s="17" t="s">
        <v>57</v>
      </c>
      <c r="B34" s="28"/>
      <c r="C34" s="33"/>
      <c r="D34" s="48"/>
      <c r="E34" s="8"/>
      <c r="F34" s="28"/>
      <c r="G34" s="48"/>
      <c r="H34" s="187"/>
      <c r="I34" s="8"/>
      <c r="J34" s="28"/>
      <c r="K34" s="33"/>
      <c r="L34" s="48"/>
      <c r="M34" s="8"/>
      <c r="N34" s="231"/>
      <c r="O34" s="432"/>
      <c r="P34" s="187"/>
      <c r="Q34" s="8"/>
      <c r="R34" s="166"/>
      <c r="S34" s="28"/>
      <c r="T34" s="33"/>
      <c r="U34" s="48"/>
      <c r="V34" s="8"/>
      <c r="W34" s="28"/>
      <c r="X34" s="48"/>
      <c r="Y34" s="187"/>
      <c r="Z34" s="8"/>
      <c r="AA34" s="216"/>
      <c r="AB34" s="177"/>
      <c r="AC34" s="173"/>
      <c r="AD34" s="178"/>
      <c r="AE34" s="177"/>
      <c r="AF34" s="173"/>
      <c r="AG34" s="178"/>
      <c r="AH34" s="203"/>
      <c r="AI34" s="173"/>
    </row>
    <row r="35" spans="1:35" ht="22.5" customHeight="1" x14ac:dyDescent="0.25">
      <c r="A35" s="15" t="s">
        <v>58</v>
      </c>
      <c r="B35" s="28"/>
      <c r="C35" s="28"/>
      <c r="D35" s="48"/>
      <c r="E35" s="8"/>
      <c r="F35" s="28"/>
      <c r="G35" s="48"/>
      <c r="H35" s="185"/>
      <c r="I35" s="8"/>
      <c r="J35" s="28"/>
      <c r="K35" s="28"/>
      <c r="L35" s="48"/>
      <c r="M35" s="8"/>
      <c r="N35" s="231"/>
      <c r="O35" s="432"/>
      <c r="P35" s="185"/>
      <c r="Q35" s="8"/>
      <c r="R35" s="166"/>
      <c r="S35" s="28"/>
      <c r="T35" s="28"/>
      <c r="U35" s="48"/>
      <c r="V35" s="8"/>
      <c r="W35" s="28"/>
      <c r="X35" s="48"/>
      <c r="Y35" s="185"/>
      <c r="Z35" s="8"/>
      <c r="AA35" s="216"/>
      <c r="AB35" s="177"/>
      <c r="AC35" s="173"/>
      <c r="AD35" s="178"/>
      <c r="AE35" s="177"/>
      <c r="AF35" s="173"/>
      <c r="AG35" s="178"/>
      <c r="AH35" s="203"/>
      <c r="AI35" s="173"/>
    </row>
    <row r="36" spans="1:35" ht="15" x14ac:dyDescent="0.2">
      <c r="A36" s="19" t="s">
        <v>49</v>
      </c>
      <c r="B36" s="28">
        <f>'2027 at 2026 Rates'!$W38</f>
        <v>39.907722484147953</v>
      </c>
      <c r="C36" s="28">
        <f>'2027 at 2026 Rates'!$Y38</f>
        <v>0</v>
      </c>
      <c r="D36" s="48">
        <f>'2027 at 2026 Rates'!$Z38</f>
        <v>0.68751840865534908</v>
      </c>
      <c r="E36" s="8">
        <f>SUM(C36:D36)</f>
        <v>0.68751840865534908</v>
      </c>
      <c r="F36" s="28"/>
      <c r="G36" s="48"/>
      <c r="H36" s="169"/>
      <c r="I36" s="8">
        <f>B36+E36+H36</f>
        <v>40.595240892803304</v>
      </c>
      <c r="J36" s="28">
        <f>'2027 at 2027 Rates'!$W38</f>
        <v>39.087968574212077</v>
      </c>
      <c r="K36" s="28">
        <f>'2027 at 2027 Rates'!$Y38</f>
        <v>0</v>
      </c>
      <c r="L36" s="48">
        <f>'2027 at 2027 Rates'!$Z38</f>
        <v>0.68751840865534908</v>
      </c>
      <c r="M36" s="8">
        <f>SUM(K36:L36)</f>
        <v>0.68751840865534908</v>
      </c>
      <c r="N36" s="231"/>
      <c r="O36" s="432"/>
      <c r="P36" s="169"/>
      <c r="Q36" s="8">
        <f>J36+M36+P36</f>
        <v>39.775486982867427</v>
      </c>
      <c r="R36" s="166"/>
      <c r="S36" s="28">
        <f t="shared" ref="S36:U37" si="44">J36-B36</f>
        <v>-0.81975390993587638</v>
      </c>
      <c r="T36" s="28">
        <f t="shared" si="44"/>
        <v>0</v>
      </c>
      <c r="U36" s="48">
        <f t="shared" si="44"/>
        <v>0</v>
      </c>
      <c r="V36" s="8">
        <f>SUM(T36:U36)</f>
        <v>0</v>
      </c>
      <c r="W36" s="28">
        <f>N36-F36</f>
        <v>0</v>
      </c>
      <c r="X36" s="48">
        <f>O36-G36</f>
        <v>0</v>
      </c>
      <c r="Y36" s="169">
        <f>SUM(W36:X36)</f>
        <v>0</v>
      </c>
      <c r="Z36" s="8">
        <f>S36+V36+Y36</f>
        <v>-0.81975390993587638</v>
      </c>
      <c r="AA36" s="216">
        <f>S36/$I38</f>
        <v>-9.330949638527106E-3</v>
      </c>
      <c r="AB36" s="170">
        <f>T36/$I38</f>
        <v>0</v>
      </c>
      <c r="AC36" s="171">
        <f>U36/$I38</f>
        <v>0</v>
      </c>
      <c r="AD36" s="172">
        <f>SUM(AB36:AC36)</f>
        <v>0</v>
      </c>
      <c r="AE36" s="170"/>
      <c r="AF36" s="171"/>
      <c r="AG36" s="172"/>
      <c r="AH36" s="202">
        <f>AA36+AD36+AG36</f>
        <v>-9.330949638527106E-3</v>
      </c>
      <c r="AI36" s="173"/>
    </row>
    <row r="37" spans="1:35" ht="15" x14ac:dyDescent="0.2">
      <c r="A37" s="19" t="s">
        <v>50</v>
      </c>
      <c r="B37" s="29">
        <f>'2027 at 2026 Rates'!$W39</f>
        <v>44.043694745976374</v>
      </c>
      <c r="C37" s="29">
        <f>'2027 at 2026 Rates'!$Y39</f>
        <v>0</v>
      </c>
      <c r="D37" s="50">
        <f>'2027 at 2026 Rates'!$Z39</f>
        <v>0</v>
      </c>
      <c r="E37" s="30"/>
      <c r="F37" s="29">
        <f>'2027 at 2026 Rates'!$AB39</f>
        <v>3.5648513433125011</v>
      </c>
      <c r="G37" s="50">
        <f>'2027 at 2026 Rates'!$AC39</f>
        <v>-0.35057356947807772</v>
      </c>
      <c r="H37" s="30">
        <f>SUM(F37:G37)</f>
        <v>3.2142777738344233</v>
      </c>
      <c r="I37" s="30">
        <f>B37+E37+H37</f>
        <v>47.257972519810799</v>
      </c>
      <c r="J37" s="29">
        <f>'2027 at 2027 Rates'!$W39</f>
        <v>48.257429688030172</v>
      </c>
      <c r="K37" s="29">
        <f>'2027 at 2027 Rates'!$Y39</f>
        <v>0</v>
      </c>
      <c r="L37" s="50">
        <f>'2027 at 2027 Rates'!$Z39</f>
        <v>0</v>
      </c>
      <c r="M37" s="30"/>
      <c r="N37" s="401">
        <f>'2027 at 2027 Rates'!$AB39</f>
        <v>2.8382437718063098</v>
      </c>
      <c r="O37" s="431">
        <f>'2027 at 2027 Rates'!$AC39</f>
        <v>-0.39056541351723789</v>
      </c>
      <c r="P37" s="30">
        <f>SUM(N37:O37)</f>
        <v>2.447678358289072</v>
      </c>
      <c r="Q37" s="30">
        <f>J37+M37+P37</f>
        <v>50.705108046319246</v>
      </c>
      <c r="R37" s="166"/>
      <c r="S37" s="29">
        <f t="shared" si="44"/>
        <v>4.2137349420537973</v>
      </c>
      <c r="T37" s="29">
        <f t="shared" si="44"/>
        <v>0</v>
      </c>
      <c r="U37" s="50">
        <f t="shared" si="44"/>
        <v>0</v>
      </c>
      <c r="V37" s="30">
        <f>SUM(T37:U37)</f>
        <v>0</v>
      </c>
      <c r="W37" s="29">
        <f>N37-F37</f>
        <v>-0.72660757150619126</v>
      </c>
      <c r="X37" s="50">
        <f>O37-G37</f>
        <v>-3.9991844039160174E-2</v>
      </c>
      <c r="Y37" s="30">
        <f>SUM(W37:X37)</f>
        <v>-0.76659941554535149</v>
      </c>
      <c r="Z37" s="30">
        <f>S37+V37+Y37</f>
        <v>3.447135526508446</v>
      </c>
      <c r="AA37" s="216">
        <f>S37/$I38</f>
        <v>4.7963355902116409E-2</v>
      </c>
      <c r="AB37" s="174">
        <f>T37/$I38</f>
        <v>0</v>
      </c>
      <c r="AC37" s="175">
        <f>U37/$I38</f>
        <v>0</v>
      </c>
      <c r="AD37" s="176">
        <f>SUM(AB37:AC37)</f>
        <v>0</v>
      </c>
      <c r="AE37" s="174">
        <f>W37/$I38</f>
        <v>-8.27069999242468E-3</v>
      </c>
      <c r="AF37" s="175">
        <f>X37/$I38</f>
        <v>-4.5521208030642257E-4</v>
      </c>
      <c r="AG37" s="176">
        <f>SUM(AE37:AF37)</f>
        <v>-8.725912072731103E-3</v>
      </c>
      <c r="AH37" s="204">
        <f>AA37+AD37+AG37</f>
        <v>3.9237443829385307E-2</v>
      </c>
      <c r="AI37" s="173"/>
    </row>
    <row r="38" spans="1:35" s="21" customFormat="1" ht="15" x14ac:dyDescent="0.2">
      <c r="A38" s="19" t="s">
        <v>51</v>
      </c>
      <c r="B38" s="28">
        <f t="shared" ref="B38:H38" si="45">SUM(B36:B37)</f>
        <v>83.951417230124321</v>
      </c>
      <c r="C38" s="28">
        <f t="shared" si="45"/>
        <v>0</v>
      </c>
      <c r="D38" s="48">
        <f t="shared" si="45"/>
        <v>0.68751840865534908</v>
      </c>
      <c r="E38" s="8">
        <f t="shared" si="45"/>
        <v>0.68751840865534908</v>
      </c>
      <c r="F38" s="28">
        <f t="shared" si="45"/>
        <v>3.5648513433125011</v>
      </c>
      <c r="G38" s="48">
        <f t="shared" si="45"/>
        <v>-0.35057356947807772</v>
      </c>
      <c r="H38" s="8">
        <f t="shared" si="45"/>
        <v>3.2142777738344233</v>
      </c>
      <c r="I38" s="8">
        <f t="shared" ref="I38" si="46">SUM(I36:I37)</f>
        <v>87.85321341261411</v>
      </c>
      <c r="J38" s="28">
        <f t="shared" ref="J38:O38" si="47">SUM(J36:J37)</f>
        <v>87.345398262242242</v>
      </c>
      <c r="K38" s="28">
        <f t="shared" si="47"/>
        <v>0</v>
      </c>
      <c r="L38" s="48">
        <f t="shared" si="47"/>
        <v>0.68751840865534908</v>
      </c>
      <c r="M38" s="8">
        <f t="shared" si="47"/>
        <v>0.68751840865534908</v>
      </c>
      <c r="N38" s="231">
        <f t="shared" si="47"/>
        <v>2.8382437718063098</v>
      </c>
      <c r="O38" s="432">
        <f t="shared" si="47"/>
        <v>-0.39056541351723789</v>
      </c>
      <c r="P38" s="8">
        <f>SUM(P36:P37)</f>
        <v>2.447678358289072</v>
      </c>
      <c r="Q38" s="8">
        <f t="shared" ref="Q38" si="48">SUM(Q36:Q37)</f>
        <v>90.480595029186674</v>
      </c>
      <c r="R38" s="166"/>
      <c r="S38" s="28">
        <f t="shared" ref="S38:X38" si="49">SUM(S36:S37)</f>
        <v>3.3939810321179209</v>
      </c>
      <c r="T38" s="28">
        <f t="shared" si="49"/>
        <v>0</v>
      </c>
      <c r="U38" s="48">
        <f t="shared" si="49"/>
        <v>0</v>
      </c>
      <c r="V38" s="8">
        <f t="shared" si="49"/>
        <v>0</v>
      </c>
      <c r="W38" s="28">
        <f t="shared" si="49"/>
        <v>-0.72660757150619126</v>
      </c>
      <c r="X38" s="48">
        <f t="shared" si="49"/>
        <v>-3.9991844039160174E-2</v>
      </c>
      <c r="Y38" s="8">
        <f>SUM(Y36:Y37)</f>
        <v>-0.76659941554535149</v>
      </c>
      <c r="Z38" s="8">
        <f t="shared" ref="Z38:AG38" si="50">SUM(Z36:Z37)</f>
        <v>2.6273816165725696</v>
      </c>
      <c r="AA38" s="216">
        <f t="shared" ref="AA38" si="51">SUM(AA36:AA37)</f>
        <v>3.8632406263589304E-2</v>
      </c>
      <c r="AB38" s="170">
        <f t="shared" si="50"/>
        <v>0</v>
      </c>
      <c r="AC38" s="171">
        <f t="shared" si="50"/>
        <v>0</v>
      </c>
      <c r="AD38" s="172">
        <f t="shared" si="50"/>
        <v>0</v>
      </c>
      <c r="AE38" s="170">
        <f t="shared" si="50"/>
        <v>-8.27069999242468E-3</v>
      </c>
      <c r="AF38" s="171">
        <f t="shared" si="50"/>
        <v>-4.5521208030642257E-4</v>
      </c>
      <c r="AG38" s="172">
        <f t="shared" si="50"/>
        <v>-8.725912072731103E-3</v>
      </c>
      <c r="AH38" s="202">
        <f>AA38+AD38+AG38</f>
        <v>2.9906494190858203E-2</v>
      </c>
      <c r="AI38" s="173"/>
    </row>
    <row r="39" spans="1:35" s="21" customFormat="1" ht="15" x14ac:dyDescent="0.2">
      <c r="A39" s="19"/>
      <c r="B39" s="28"/>
      <c r="C39" s="28"/>
      <c r="D39" s="48"/>
      <c r="E39" s="8"/>
      <c r="F39" s="28"/>
      <c r="G39" s="48"/>
      <c r="H39" s="169"/>
      <c r="I39" s="8"/>
      <c r="J39" s="28"/>
      <c r="K39" s="28"/>
      <c r="L39" s="48"/>
      <c r="M39" s="8"/>
      <c r="N39" s="231"/>
      <c r="O39" s="432"/>
      <c r="P39" s="169"/>
      <c r="Q39" s="8"/>
      <c r="R39" s="166"/>
      <c r="S39" s="28"/>
      <c r="T39" s="28"/>
      <c r="U39" s="48"/>
      <c r="V39" s="8"/>
      <c r="W39" s="28"/>
      <c r="X39" s="48"/>
      <c r="Y39" s="169"/>
      <c r="Z39" s="8"/>
      <c r="AA39" s="216"/>
      <c r="AB39" s="177"/>
      <c r="AC39" s="173"/>
      <c r="AD39" s="178"/>
      <c r="AE39" s="177"/>
      <c r="AF39" s="173"/>
      <c r="AG39" s="178"/>
      <c r="AH39" s="203"/>
      <c r="AI39" s="173"/>
    </row>
    <row r="40" spans="1:35" s="21" customFormat="1" ht="15.75" x14ac:dyDescent="0.25">
      <c r="A40" s="15" t="s">
        <v>59</v>
      </c>
      <c r="B40" s="28"/>
      <c r="C40" s="28"/>
      <c r="D40" s="48"/>
      <c r="E40" s="8"/>
      <c r="F40" s="28"/>
      <c r="G40" s="48"/>
      <c r="H40" s="185"/>
      <c r="I40" s="8"/>
      <c r="J40" s="28"/>
      <c r="K40" s="28"/>
      <c r="L40" s="48"/>
      <c r="M40" s="8"/>
      <c r="N40" s="231"/>
      <c r="O40" s="432"/>
      <c r="P40" s="185"/>
      <c r="Q40" s="8"/>
      <c r="R40" s="166"/>
      <c r="S40" s="28"/>
      <c r="T40" s="28"/>
      <c r="U40" s="48"/>
      <c r="V40" s="8"/>
      <c r="W40" s="28"/>
      <c r="X40" s="48"/>
      <c r="Y40" s="185"/>
      <c r="Z40" s="8"/>
      <c r="AA40" s="216"/>
      <c r="AB40" s="177"/>
      <c r="AC40" s="173"/>
      <c r="AD40" s="178"/>
      <c r="AE40" s="177"/>
      <c r="AF40" s="173"/>
      <c r="AG40" s="178"/>
      <c r="AH40" s="203"/>
      <c r="AI40" s="173"/>
    </row>
    <row r="41" spans="1:35" s="21" customFormat="1" ht="15" x14ac:dyDescent="0.2">
      <c r="A41" s="19" t="s">
        <v>49</v>
      </c>
      <c r="B41" s="28">
        <f>'2027 at 2026 Rates'!$W43</f>
        <v>6.2411426480878253E-2</v>
      </c>
      <c r="C41" s="28">
        <f>'2027 at 2026 Rates'!$Y43</f>
        <v>0</v>
      </c>
      <c r="D41" s="48">
        <f>'2027 at 2026 Rates'!$Z43</f>
        <v>1.0752055478256855E-3</v>
      </c>
      <c r="E41" s="8">
        <f>SUM(C41:D41)</f>
        <v>1.0752055478256855E-3</v>
      </c>
      <c r="F41" s="28"/>
      <c r="G41" s="48"/>
      <c r="H41" s="169"/>
      <c r="I41" s="8">
        <f>B41+E41+H41</f>
        <v>6.3486632028703943E-2</v>
      </c>
      <c r="J41" s="28">
        <f>'2027 at 2027 Rates'!$W43</f>
        <v>6.1129418696477679E-2</v>
      </c>
      <c r="K41" s="28">
        <f>'2027 at 2027 Rates'!$Y43</f>
        <v>0</v>
      </c>
      <c r="L41" s="48">
        <f>'2027 at 2027 Rates'!$Z43</f>
        <v>1.0752055478256855E-3</v>
      </c>
      <c r="M41" s="8">
        <f>SUM(K41:L41)</f>
        <v>1.0752055478256855E-3</v>
      </c>
      <c r="N41" s="231"/>
      <c r="O41" s="432"/>
      <c r="P41" s="169"/>
      <c r="Q41" s="8">
        <f>J41+M41+P41</f>
        <v>6.2204624244303362E-2</v>
      </c>
      <c r="R41" s="166"/>
      <c r="S41" s="28">
        <f t="shared" ref="S41:U42" si="52">J41-B41</f>
        <v>-1.2820077844005739E-3</v>
      </c>
      <c r="T41" s="28">
        <f t="shared" si="52"/>
        <v>0</v>
      </c>
      <c r="U41" s="48">
        <f t="shared" si="52"/>
        <v>0</v>
      </c>
      <c r="V41" s="8">
        <f>SUM(T41:U41)</f>
        <v>0</v>
      </c>
      <c r="W41" s="28">
        <f>N41-F41</f>
        <v>0</v>
      </c>
      <c r="X41" s="48">
        <f>O41-G41</f>
        <v>0</v>
      </c>
      <c r="Y41" s="169">
        <f>SUM(W41:X41)</f>
        <v>0</v>
      </c>
      <c r="Z41" s="8">
        <f>S41+V41+Y41</f>
        <v>-1.2820077844005739E-3</v>
      </c>
      <c r="AA41" s="216">
        <f>S41/$I43</f>
        <v>-9.8947742417690495E-3</v>
      </c>
      <c r="AB41" s="170">
        <f>T41/$I43</f>
        <v>0</v>
      </c>
      <c r="AC41" s="171">
        <f>U41/$I43</f>
        <v>0</v>
      </c>
      <c r="AD41" s="172">
        <f>SUM(AB41:AC41)</f>
        <v>0</v>
      </c>
      <c r="AE41" s="170"/>
      <c r="AF41" s="171"/>
      <c r="AG41" s="172"/>
      <c r="AH41" s="202">
        <f>AA41+AD41+AG41</f>
        <v>-9.8947742417690495E-3</v>
      </c>
      <c r="AI41" s="173"/>
    </row>
    <row r="42" spans="1:35" s="21" customFormat="1" ht="15" x14ac:dyDescent="0.2">
      <c r="A42" s="19" t="s">
        <v>50</v>
      </c>
      <c r="B42" s="29">
        <f>'2027 at 2026 Rates'!$W44</f>
        <v>6.1050706747403427E-2</v>
      </c>
      <c r="C42" s="29"/>
      <c r="D42" s="50"/>
      <c r="E42" s="30">
        <v>0</v>
      </c>
      <c r="F42" s="29">
        <f>'2027 at 2026 Rates'!$AB44</f>
        <v>5.5750477270855078E-3</v>
      </c>
      <c r="G42" s="50">
        <f>'2027 at 2026 Rates'!$AC44</f>
        <v>-5.4825971505417662E-4</v>
      </c>
      <c r="H42" s="30">
        <f>SUM(F42:G42)</f>
        <v>5.0267880120313316E-3</v>
      </c>
      <c r="I42" s="30">
        <f>B42+E42+H42</f>
        <v>6.6077494759434752E-2</v>
      </c>
      <c r="J42" s="29">
        <f>'2027 at 2027 Rates'!$W44</f>
        <v>6.6928897715923794E-2</v>
      </c>
      <c r="K42" s="29"/>
      <c r="L42" s="50"/>
      <c r="M42" s="30">
        <v>0</v>
      </c>
      <c r="N42" s="401">
        <f>'2027 at 2027 Rates'!$AB44</f>
        <v>4.4387108928419239E-3</v>
      </c>
      <c r="O42" s="431">
        <f>'2027 at 2027 Rates'!$AC44</f>
        <v>-6.1080269868538301E-4</v>
      </c>
      <c r="P42" s="30">
        <f>SUM(N42:O42)</f>
        <v>3.8279081941565408E-3</v>
      </c>
      <c r="Q42" s="30">
        <f>J42+M42+P42</f>
        <v>7.0756805910080336E-2</v>
      </c>
      <c r="R42" s="166"/>
      <c r="S42" s="29">
        <f t="shared" si="52"/>
        <v>5.8781909685203665E-3</v>
      </c>
      <c r="T42" s="29">
        <f t="shared" si="52"/>
        <v>0</v>
      </c>
      <c r="U42" s="50">
        <f t="shared" si="52"/>
        <v>0</v>
      </c>
      <c r="V42" s="30">
        <f>SUM(T42:U42)</f>
        <v>0</v>
      </c>
      <c r="W42" s="29">
        <f>N42-F42</f>
        <v>-1.1363368342435839E-3</v>
      </c>
      <c r="X42" s="50">
        <f>O42-G42</f>
        <v>-6.2542983631206392E-5</v>
      </c>
      <c r="Y42" s="30">
        <f>SUM(W42:X42)</f>
        <v>-1.1988798178747904E-3</v>
      </c>
      <c r="Z42" s="30">
        <f>S42+V42+Y42</f>
        <v>4.6793111506455761E-3</v>
      </c>
      <c r="AA42" s="216">
        <f>S42/$I43</f>
        <v>4.5368969901154008E-2</v>
      </c>
      <c r="AB42" s="174">
        <f>T42/$I43</f>
        <v>0</v>
      </c>
      <c r="AC42" s="175">
        <f>U42/$I43</f>
        <v>0</v>
      </c>
      <c r="AD42" s="176">
        <f>SUM(AB42:AC42)</f>
        <v>0</v>
      </c>
      <c r="AE42" s="174">
        <f>W42/$I43</f>
        <v>-8.7704587868037334E-3</v>
      </c>
      <c r="AF42" s="175">
        <f>X42/$I43</f>
        <v>-4.8271836643082338E-4</v>
      </c>
      <c r="AG42" s="176">
        <f>SUM(AE42:AF42)</f>
        <v>-9.2531771532345566E-3</v>
      </c>
      <c r="AH42" s="204">
        <f>AA42+AD42+AG42</f>
        <v>3.6115792747919449E-2</v>
      </c>
      <c r="AI42" s="173"/>
    </row>
    <row r="43" spans="1:35" s="21" customFormat="1" ht="15" x14ac:dyDescent="0.2">
      <c r="A43" s="19" t="s">
        <v>51</v>
      </c>
      <c r="B43" s="28">
        <f t="shared" ref="B43:H43" si="53">SUM(B41:B42)</f>
        <v>0.12346213322828167</v>
      </c>
      <c r="C43" s="28">
        <f t="shared" si="53"/>
        <v>0</v>
      </c>
      <c r="D43" s="48">
        <f t="shared" si="53"/>
        <v>1.0752055478256855E-3</v>
      </c>
      <c r="E43" s="8">
        <f t="shared" si="53"/>
        <v>1.0752055478256855E-3</v>
      </c>
      <c r="F43" s="28">
        <f t="shared" si="53"/>
        <v>5.5750477270855078E-3</v>
      </c>
      <c r="G43" s="48">
        <f t="shared" si="53"/>
        <v>-5.4825971505417662E-4</v>
      </c>
      <c r="H43" s="8">
        <f t="shared" si="53"/>
        <v>5.0267880120313316E-3</v>
      </c>
      <c r="I43" s="8">
        <f t="shared" ref="I43" si="54">SUM(I41:I42)</f>
        <v>0.12956412678813869</v>
      </c>
      <c r="J43" s="28">
        <f t="shared" ref="J43:O43" si="55">SUM(J41:J42)</f>
        <v>0.12805831641240148</v>
      </c>
      <c r="K43" s="28">
        <f t="shared" si="55"/>
        <v>0</v>
      </c>
      <c r="L43" s="48">
        <f t="shared" si="55"/>
        <v>1.0752055478256855E-3</v>
      </c>
      <c r="M43" s="8">
        <f t="shared" si="55"/>
        <v>1.0752055478256855E-3</v>
      </c>
      <c r="N43" s="231">
        <f t="shared" si="55"/>
        <v>4.4387108928419239E-3</v>
      </c>
      <c r="O43" s="432">
        <f t="shared" si="55"/>
        <v>-6.1080269868538301E-4</v>
      </c>
      <c r="P43" s="8">
        <f>SUM(P41:P42)</f>
        <v>3.8279081941565408E-3</v>
      </c>
      <c r="Q43" s="8">
        <f t="shared" ref="Q43" si="56">SUM(Q41:Q42)</f>
        <v>0.13296143015438369</v>
      </c>
      <c r="R43" s="166"/>
      <c r="S43" s="28">
        <f t="shared" ref="S43:X43" si="57">SUM(S41:S42)</f>
        <v>4.5961831841197925E-3</v>
      </c>
      <c r="T43" s="28">
        <f t="shared" si="57"/>
        <v>0</v>
      </c>
      <c r="U43" s="48">
        <f t="shared" si="57"/>
        <v>0</v>
      </c>
      <c r="V43" s="8">
        <f t="shared" si="57"/>
        <v>0</v>
      </c>
      <c r="W43" s="28">
        <f t="shared" si="57"/>
        <v>-1.1363368342435839E-3</v>
      </c>
      <c r="X43" s="48">
        <f t="shared" si="57"/>
        <v>-6.2542983631206392E-5</v>
      </c>
      <c r="Y43" s="8">
        <f>SUM(Y41:Y42)</f>
        <v>-1.1988798178747904E-3</v>
      </c>
      <c r="Z43" s="8">
        <f t="shared" ref="Z43:AG43" si="58">SUM(Z41:Z42)</f>
        <v>3.3973033662450022E-3</v>
      </c>
      <c r="AA43" s="216">
        <f t="shared" ref="AA43" si="59">SUM(AA41:AA42)</f>
        <v>3.5474195659384956E-2</v>
      </c>
      <c r="AB43" s="170">
        <f t="shared" si="58"/>
        <v>0</v>
      </c>
      <c r="AC43" s="171">
        <f t="shared" si="58"/>
        <v>0</v>
      </c>
      <c r="AD43" s="172">
        <f t="shared" si="58"/>
        <v>0</v>
      </c>
      <c r="AE43" s="170">
        <f t="shared" si="58"/>
        <v>-8.7704587868037334E-3</v>
      </c>
      <c r="AF43" s="171">
        <f t="shared" si="58"/>
        <v>-4.8271836643082338E-4</v>
      </c>
      <c r="AG43" s="172">
        <f t="shared" si="58"/>
        <v>-9.2531771532345566E-3</v>
      </c>
      <c r="AH43" s="202">
        <f>AA43+AD43+AG43</f>
        <v>2.6221018506150398E-2</v>
      </c>
      <c r="AI43" s="173"/>
    </row>
    <row r="44" spans="1:35" s="21" customFormat="1" ht="15" x14ac:dyDescent="0.2">
      <c r="A44" s="19"/>
      <c r="B44" s="28"/>
      <c r="C44" s="28"/>
      <c r="D44" s="48"/>
      <c r="E44" s="8"/>
      <c r="F44" s="28"/>
      <c r="G44" s="48"/>
      <c r="H44" s="169"/>
      <c r="I44" s="8"/>
      <c r="J44" s="28"/>
      <c r="K44" s="28"/>
      <c r="L44" s="48"/>
      <c r="M44" s="8"/>
      <c r="N44" s="231"/>
      <c r="O44" s="432"/>
      <c r="P44" s="169"/>
      <c r="Q44" s="8"/>
      <c r="R44" s="166"/>
      <c r="S44" s="28"/>
      <c r="T44" s="28"/>
      <c r="U44" s="48"/>
      <c r="V44" s="8"/>
      <c r="W44" s="28"/>
      <c r="X44" s="48"/>
      <c r="Y44" s="169"/>
      <c r="Z44" s="8"/>
      <c r="AA44" s="216"/>
      <c r="AB44" s="177"/>
      <c r="AC44" s="173"/>
      <c r="AD44" s="178"/>
      <c r="AE44" s="177"/>
      <c r="AF44" s="173"/>
      <c r="AG44" s="178"/>
      <c r="AH44" s="203"/>
      <c r="AI44" s="173"/>
    </row>
    <row r="45" spans="1:35" s="21" customFormat="1" ht="15.75" x14ac:dyDescent="0.25">
      <c r="A45" s="15" t="s">
        <v>60</v>
      </c>
      <c r="B45" s="28"/>
      <c r="C45" s="28"/>
      <c r="D45" s="48"/>
      <c r="E45" s="8"/>
      <c r="F45" s="28"/>
      <c r="G45" s="48"/>
      <c r="H45" s="185"/>
      <c r="I45" s="8"/>
      <c r="J45" s="28"/>
      <c r="K45" s="28"/>
      <c r="L45" s="48"/>
      <c r="M45" s="8"/>
      <c r="N45" s="231"/>
      <c r="O45" s="432"/>
      <c r="P45" s="185"/>
      <c r="Q45" s="8"/>
      <c r="R45" s="166"/>
      <c r="S45" s="28"/>
      <c r="T45" s="28"/>
      <c r="U45" s="48"/>
      <c r="V45" s="8"/>
      <c r="W45" s="28"/>
      <c r="X45" s="48"/>
      <c r="Y45" s="185"/>
      <c r="Z45" s="8"/>
      <c r="AA45" s="216"/>
      <c r="AB45" s="177"/>
      <c r="AC45" s="173"/>
      <c r="AD45" s="178"/>
      <c r="AE45" s="177"/>
      <c r="AF45" s="173"/>
      <c r="AG45" s="178"/>
      <c r="AH45" s="203"/>
      <c r="AI45" s="173"/>
    </row>
    <row r="46" spans="1:35" s="21" customFormat="1" ht="15" x14ac:dyDescent="0.2">
      <c r="A46" s="19" t="s">
        <v>49</v>
      </c>
      <c r="B46" s="28">
        <f>'2027 at 2026 Rates'!$W48</f>
        <v>5.3174234745795586E-2</v>
      </c>
      <c r="C46" s="28">
        <f>'2027 at 2026 Rates'!$Y48</f>
        <v>0</v>
      </c>
      <c r="D46" s="48">
        <f>'2027 at 2026 Rates'!$Z48</f>
        <v>9.1606994782568571E-4</v>
      </c>
      <c r="E46" s="8">
        <f>SUM(C46:D46)</f>
        <v>9.1606994782568571E-4</v>
      </c>
      <c r="F46" s="28"/>
      <c r="G46" s="48"/>
      <c r="H46" s="169"/>
      <c r="I46" s="8">
        <f>B46+E46+H46</f>
        <v>5.409030469362127E-2</v>
      </c>
      <c r="J46" s="28">
        <f>'2027 at 2027 Rates'!$W48</f>
        <v>5.2081970288508438E-2</v>
      </c>
      <c r="K46" s="28">
        <f>'2027 at 2027 Rates'!$Y48</f>
        <v>0</v>
      </c>
      <c r="L46" s="48">
        <f>'2027 at 2027 Rates'!$Z48</f>
        <v>9.1606994782568571E-4</v>
      </c>
      <c r="M46" s="8">
        <f>SUM(K46:L46)</f>
        <v>9.1606994782568571E-4</v>
      </c>
      <c r="N46" s="231"/>
      <c r="O46" s="432"/>
      <c r="P46" s="169"/>
      <c r="Q46" s="8">
        <f>J46+M46+P46</f>
        <v>5.2998040236334122E-2</v>
      </c>
      <c r="R46" s="166"/>
      <c r="S46" s="28">
        <f t="shared" ref="S46:U47" si="60">J46-B46</f>
        <v>-1.0922644572871482E-3</v>
      </c>
      <c r="T46" s="28">
        <f t="shared" si="60"/>
        <v>0</v>
      </c>
      <c r="U46" s="48">
        <f t="shared" si="60"/>
        <v>0</v>
      </c>
      <c r="V46" s="8">
        <f>SUM(T46:U46)</f>
        <v>0</v>
      </c>
      <c r="W46" s="28">
        <f>N46-F46</f>
        <v>0</v>
      </c>
      <c r="X46" s="48">
        <f>O46-G46</f>
        <v>0</v>
      </c>
      <c r="Y46" s="169">
        <f>SUM(W46:X46)</f>
        <v>0</v>
      </c>
      <c r="Z46" s="8">
        <f>S46+V46+Y46</f>
        <v>-1.0922644572871482E-3</v>
      </c>
      <c r="AA46" s="216">
        <f>S46/$I48</f>
        <v>-1.0009795051050667E-2</v>
      </c>
      <c r="AB46" s="170">
        <f>T46/$I48</f>
        <v>0</v>
      </c>
      <c r="AC46" s="171">
        <f>U46/$I48</f>
        <v>0</v>
      </c>
      <c r="AD46" s="172">
        <f>SUM(AB46:AC46)</f>
        <v>0</v>
      </c>
      <c r="AE46" s="170"/>
      <c r="AF46" s="171"/>
      <c r="AG46" s="172"/>
      <c r="AH46" s="202">
        <f>AA46+AD46+AG46</f>
        <v>-1.0009795051050667E-2</v>
      </c>
      <c r="AI46" s="173"/>
    </row>
    <row r="47" spans="1:35" s="21" customFormat="1" ht="15" x14ac:dyDescent="0.2">
      <c r="A47" s="19" t="s">
        <v>50</v>
      </c>
      <c r="B47" s="29">
        <f>'2027 at 2026 Rates'!$W49</f>
        <v>5.074645869268532E-2</v>
      </c>
      <c r="C47" s="29"/>
      <c r="D47" s="50"/>
      <c r="E47" s="30">
        <v>0</v>
      </c>
      <c r="F47" s="29">
        <f>'2027 at 2026 Rates'!$AB49</f>
        <v>4.7499138102521281E-3</v>
      </c>
      <c r="G47" s="50">
        <f>'2027 at 2026 Rates'!$AC49</f>
        <v>-4.6711463643417665E-4</v>
      </c>
      <c r="H47" s="30">
        <f>SUM(F47:G47)</f>
        <v>4.2827991738179517E-3</v>
      </c>
      <c r="I47" s="30">
        <f>B47+E47+H47</f>
        <v>5.502925786650327E-2</v>
      </c>
      <c r="J47" s="29">
        <f>'2027 at 2027 Rates'!$W49</f>
        <v>5.6157066987506936E-2</v>
      </c>
      <c r="K47" s="29"/>
      <c r="L47" s="50"/>
      <c r="M47" s="30">
        <v>0</v>
      </c>
      <c r="N47" s="401">
        <f>'2027 at 2027 Rates'!$AB49</f>
        <v>3.7817603008482798E-3</v>
      </c>
      <c r="O47" s="431">
        <f>'2027 at 2027 Rates'!$AC49</f>
        <v>-5.2040095723838303E-4</v>
      </c>
      <c r="P47" s="30">
        <f>SUM(N47:O47)</f>
        <v>3.2613593436098967E-3</v>
      </c>
      <c r="Q47" s="30">
        <f>J47+M47+P47</f>
        <v>5.9418426331116832E-2</v>
      </c>
      <c r="R47" s="166"/>
      <c r="S47" s="29">
        <f t="shared" si="60"/>
        <v>5.4106082948216158E-3</v>
      </c>
      <c r="T47" s="29">
        <f t="shared" si="60"/>
        <v>0</v>
      </c>
      <c r="U47" s="50">
        <f t="shared" si="60"/>
        <v>0</v>
      </c>
      <c r="V47" s="30">
        <f>SUM(T47:U47)</f>
        <v>0</v>
      </c>
      <c r="W47" s="29">
        <f>N47-F47</f>
        <v>-9.6815350940384834E-4</v>
      </c>
      <c r="X47" s="50">
        <f>O47-G47</f>
        <v>-5.3286320804206378E-5</v>
      </c>
      <c r="Y47" s="30">
        <f>SUM(W47:X47)</f>
        <v>-1.0214398302080547E-3</v>
      </c>
      <c r="Z47" s="30">
        <f>S47+V47+Y47</f>
        <v>4.3891684646135609E-3</v>
      </c>
      <c r="AA47" s="216"/>
      <c r="AB47" s="174"/>
      <c r="AC47" s="175"/>
      <c r="AD47" s="176"/>
      <c r="AE47" s="174">
        <f>W47/$I48</f>
        <v>-8.8724101040122735E-3</v>
      </c>
      <c r="AF47" s="175">
        <f>X47/$I48</f>
        <v>-4.8832967759420581E-4</v>
      </c>
      <c r="AG47" s="176">
        <f>SUM(AE47:AF47)</f>
        <v>-9.3607397816064791E-3</v>
      </c>
      <c r="AH47" s="204">
        <f>AA47+AD47+AG47</f>
        <v>-9.3607397816064791E-3</v>
      </c>
      <c r="AI47" s="173"/>
    </row>
    <row r="48" spans="1:35" s="21" customFormat="1" ht="15" x14ac:dyDescent="0.2">
      <c r="A48" s="19" t="s">
        <v>51</v>
      </c>
      <c r="B48" s="28">
        <f t="shared" ref="B48:G48" si="61">SUM(B46:B47)</f>
        <v>0.1039206934384809</v>
      </c>
      <c r="C48" s="28">
        <f t="shared" si="61"/>
        <v>0</v>
      </c>
      <c r="D48" s="48">
        <f t="shared" si="61"/>
        <v>9.1606994782568571E-4</v>
      </c>
      <c r="E48" s="8">
        <f t="shared" si="61"/>
        <v>9.1606994782568571E-4</v>
      </c>
      <c r="F48" s="28">
        <f t="shared" si="61"/>
        <v>4.7499138102521281E-3</v>
      </c>
      <c r="G48" s="48">
        <f t="shared" si="61"/>
        <v>-4.6711463643417665E-4</v>
      </c>
      <c r="H48" s="8">
        <f>SUM(H46:H47)</f>
        <v>4.2827991738179517E-3</v>
      </c>
      <c r="I48" s="8">
        <f>SUM(I46:I47)</f>
        <v>0.10911956256012453</v>
      </c>
      <c r="J48" s="28">
        <f t="shared" ref="J48:O48" si="62">SUM(J46:J47)</f>
        <v>0.10823903727601537</v>
      </c>
      <c r="K48" s="28">
        <f t="shared" si="62"/>
        <v>0</v>
      </c>
      <c r="L48" s="48">
        <f t="shared" si="62"/>
        <v>9.1606994782568571E-4</v>
      </c>
      <c r="M48" s="8">
        <f t="shared" si="62"/>
        <v>9.1606994782568571E-4</v>
      </c>
      <c r="N48" s="231">
        <f t="shared" si="62"/>
        <v>3.7817603008482798E-3</v>
      </c>
      <c r="O48" s="432">
        <f t="shared" si="62"/>
        <v>-5.2040095723838303E-4</v>
      </c>
      <c r="P48" s="8">
        <f>SUM(P46:P47)</f>
        <v>3.2613593436098967E-3</v>
      </c>
      <c r="Q48" s="8">
        <f>SUM(Q46:Q47)</f>
        <v>0.11241646656745095</v>
      </c>
      <c r="R48" s="166"/>
      <c r="S48" s="28">
        <f t="shared" ref="S48:X48" si="63">SUM(S46:S47)</f>
        <v>4.3183438375344677E-3</v>
      </c>
      <c r="T48" s="28">
        <f t="shared" si="63"/>
        <v>0</v>
      </c>
      <c r="U48" s="48">
        <f t="shared" si="63"/>
        <v>0</v>
      </c>
      <c r="V48" s="8">
        <f t="shared" si="63"/>
        <v>0</v>
      </c>
      <c r="W48" s="28">
        <f t="shared" si="63"/>
        <v>-9.6815350940384834E-4</v>
      </c>
      <c r="X48" s="48">
        <f t="shared" si="63"/>
        <v>-5.3286320804206378E-5</v>
      </c>
      <c r="Y48" s="8">
        <f>SUM(Y46:Y47)</f>
        <v>-1.0214398302080547E-3</v>
      </c>
      <c r="Z48" s="8">
        <f t="shared" ref="Z48:AG48" si="64">SUM(Z46:Z47)</f>
        <v>3.2969040073264127E-3</v>
      </c>
      <c r="AA48" s="216">
        <f t="shared" ref="AA48" si="65">SUM(AA46:AA47)</f>
        <v>-1.0009795051050667E-2</v>
      </c>
      <c r="AB48" s="170">
        <f t="shared" si="64"/>
        <v>0</v>
      </c>
      <c r="AC48" s="171">
        <f t="shared" si="64"/>
        <v>0</v>
      </c>
      <c r="AD48" s="172">
        <f t="shared" si="64"/>
        <v>0</v>
      </c>
      <c r="AE48" s="170">
        <f t="shared" si="64"/>
        <v>-8.8724101040122735E-3</v>
      </c>
      <c r="AF48" s="171">
        <f t="shared" si="64"/>
        <v>-4.8832967759420581E-4</v>
      </c>
      <c r="AG48" s="172">
        <f t="shared" si="64"/>
        <v>-9.3607397816064791E-3</v>
      </c>
      <c r="AH48" s="202">
        <f>AA48+AD48+AG48</f>
        <v>-1.9370534832657146E-2</v>
      </c>
      <c r="AI48" s="173"/>
    </row>
    <row r="49" spans="1:35" s="21" customFormat="1" ht="15" x14ac:dyDescent="0.2">
      <c r="A49" s="19"/>
      <c r="B49" s="28"/>
      <c r="C49" s="28"/>
      <c r="D49" s="48"/>
      <c r="E49" s="8"/>
      <c r="F49" s="28"/>
      <c r="G49" s="48"/>
      <c r="H49" s="169"/>
      <c r="I49" s="8"/>
      <c r="J49" s="28"/>
      <c r="K49" s="28"/>
      <c r="L49" s="48"/>
      <c r="M49" s="8"/>
      <c r="N49" s="231"/>
      <c r="O49" s="432"/>
      <c r="P49" s="169"/>
      <c r="Q49" s="8"/>
      <c r="R49" s="166"/>
      <c r="S49" s="28"/>
      <c r="T49" s="28"/>
      <c r="U49" s="48"/>
      <c r="V49" s="8"/>
      <c r="W49" s="28"/>
      <c r="X49" s="48"/>
      <c r="Y49" s="169"/>
      <c r="Z49" s="8"/>
      <c r="AA49" s="216"/>
      <c r="AB49" s="177"/>
      <c r="AC49" s="173"/>
      <c r="AD49" s="178"/>
      <c r="AE49" s="177"/>
      <c r="AF49" s="173"/>
      <c r="AG49" s="178"/>
      <c r="AH49" s="203"/>
      <c r="AI49" s="173"/>
    </row>
    <row r="50" spans="1:35" s="21" customFormat="1" ht="15.75" x14ac:dyDescent="0.25">
      <c r="A50" s="15" t="s">
        <v>61</v>
      </c>
      <c r="B50" s="28"/>
      <c r="C50" s="28"/>
      <c r="D50" s="48"/>
      <c r="E50" s="8"/>
      <c r="F50" s="28"/>
      <c r="G50" s="48"/>
      <c r="H50" s="185"/>
      <c r="I50" s="8"/>
      <c r="J50" s="28"/>
      <c r="K50" s="28"/>
      <c r="L50" s="48"/>
      <c r="M50" s="8"/>
      <c r="N50" s="231"/>
      <c r="O50" s="432"/>
      <c r="P50" s="185"/>
      <c r="Q50" s="8"/>
      <c r="R50" s="166"/>
      <c r="S50" s="28"/>
      <c r="T50" s="28"/>
      <c r="U50" s="48"/>
      <c r="V50" s="8"/>
      <c r="W50" s="28"/>
      <c r="X50" s="48"/>
      <c r="Y50" s="185"/>
      <c r="Z50" s="8"/>
      <c r="AA50" s="216"/>
      <c r="AB50" s="177"/>
      <c r="AC50" s="173"/>
      <c r="AD50" s="178"/>
      <c r="AE50" s="177"/>
      <c r="AF50" s="173"/>
      <c r="AG50" s="178"/>
      <c r="AH50" s="203"/>
      <c r="AI50" s="173"/>
    </row>
    <row r="51" spans="1:35" s="21" customFormat="1" ht="15" x14ac:dyDescent="0.2">
      <c r="A51" s="19" t="s">
        <v>49</v>
      </c>
      <c r="B51" s="28">
        <f t="shared" ref="B51:D51" si="66">B36+B41+B46</f>
        <v>40.023308145374628</v>
      </c>
      <c r="C51" s="28">
        <f t="shared" si="66"/>
        <v>0</v>
      </c>
      <c r="D51" s="48">
        <f t="shared" si="66"/>
        <v>0.68950968415100045</v>
      </c>
      <c r="E51" s="8">
        <f t="shared" ref="E51:E52" si="67">SUM(C51:D51)</f>
        <v>0.68950968415100045</v>
      </c>
      <c r="F51" s="28"/>
      <c r="G51" s="48"/>
      <c r="H51" s="8"/>
      <c r="I51" s="8">
        <f>I36+I41+I46</f>
        <v>40.712817829525633</v>
      </c>
      <c r="J51" s="28">
        <f t="shared" ref="J51:L52" si="68">J36+J41+J46</f>
        <v>39.201179963197056</v>
      </c>
      <c r="K51" s="28">
        <f t="shared" si="68"/>
        <v>0</v>
      </c>
      <c r="L51" s="48">
        <f t="shared" si="68"/>
        <v>0.68950968415100045</v>
      </c>
      <c r="M51" s="8">
        <f t="shared" ref="M51:M52" si="69">SUM(K51:L51)</f>
        <v>0.68950968415100045</v>
      </c>
      <c r="N51" s="231"/>
      <c r="O51" s="432"/>
      <c r="P51" s="8"/>
      <c r="Q51" s="8">
        <f>Q36+Q41+Q46</f>
        <v>39.890689647348061</v>
      </c>
      <c r="R51" s="166"/>
      <c r="S51" s="28">
        <f t="shared" ref="S51:U52" si="70">J51-B51</f>
        <v>-0.82212818217757189</v>
      </c>
      <c r="T51" s="28">
        <f t="shared" si="70"/>
        <v>0</v>
      </c>
      <c r="U51" s="48">
        <f t="shared" si="70"/>
        <v>0</v>
      </c>
      <c r="V51" s="8">
        <f>SUM(T51:U51)</f>
        <v>0</v>
      </c>
      <c r="W51" s="28">
        <f>N51-F51</f>
        <v>0</v>
      </c>
      <c r="X51" s="48">
        <f>O51-G51</f>
        <v>0</v>
      </c>
      <c r="Y51" s="8">
        <f>SUM(W51:X51)</f>
        <v>0</v>
      </c>
      <c r="Z51" s="8">
        <f>S51+V51+Y51</f>
        <v>-0.82212818217757189</v>
      </c>
      <c r="AA51" s="216">
        <f>S51/$I53</f>
        <v>-9.3326197893774041E-3</v>
      </c>
      <c r="AB51" s="170">
        <f>T51/$I53</f>
        <v>0</v>
      </c>
      <c r="AC51" s="171">
        <f>U51/$I53</f>
        <v>0</v>
      </c>
      <c r="AD51" s="172">
        <f>SUM(AB51:AC51)</f>
        <v>0</v>
      </c>
      <c r="AE51" s="170"/>
      <c r="AF51" s="171"/>
      <c r="AG51" s="172"/>
      <c r="AH51" s="202">
        <f>AA51+AD51+AG51</f>
        <v>-9.3326197893774041E-3</v>
      </c>
      <c r="AI51" s="173"/>
    </row>
    <row r="52" spans="1:35" s="21" customFormat="1" ht="17.25" x14ac:dyDescent="0.35">
      <c r="A52" s="19" t="s">
        <v>50</v>
      </c>
      <c r="B52" s="31">
        <f>B37+B42+B47</f>
        <v>44.155491911416462</v>
      </c>
      <c r="C52" s="31"/>
      <c r="D52" s="20"/>
      <c r="E52" s="32">
        <f t="shared" si="67"/>
        <v>0</v>
      </c>
      <c r="F52" s="31">
        <f t="shared" ref="F52:G52" si="71">F37+F42+F47</f>
        <v>3.5751763048498391</v>
      </c>
      <c r="G52" s="20">
        <f t="shared" si="71"/>
        <v>-0.35158894382956607</v>
      </c>
      <c r="H52" s="32">
        <f t="shared" ref="H52" si="72">SUM(F52:G52)</f>
        <v>3.223587361020273</v>
      </c>
      <c r="I52" s="32">
        <f t="shared" ref="I52" si="73">I37+I42+I47</f>
        <v>47.379079272436734</v>
      </c>
      <c r="J52" s="31">
        <f t="shared" si="68"/>
        <v>48.380515652733607</v>
      </c>
      <c r="K52" s="31">
        <f t="shared" si="68"/>
        <v>0</v>
      </c>
      <c r="L52" s="20">
        <f t="shared" si="68"/>
        <v>0</v>
      </c>
      <c r="M52" s="32">
        <f t="shared" si="69"/>
        <v>0</v>
      </c>
      <c r="N52" s="409">
        <f t="shared" ref="N52:O52" si="74">N37+N42+N47</f>
        <v>2.8464642429999998</v>
      </c>
      <c r="O52" s="433">
        <f t="shared" si="74"/>
        <v>-0.39169661717316168</v>
      </c>
      <c r="P52" s="32">
        <f t="shared" ref="P52" si="75">SUM(N52:O52)</f>
        <v>2.4547676258268383</v>
      </c>
      <c r="Q52" s="32">
        <f t="shared" ref="Q52" si="76">Q37+Q42+Q47</f>
        <v>50.835283278560439</v>
      </c>
      <c r="R52" s="166"/>
      <c r="S52" s="31">
        <f t="shared" si="70"/>
        <v>4.2250237413171448</v>
      </c>
      <c r="T52" s="31">
        <f t="shared" si="70"/>
        <v>0</v>
      </c>
      <c r="U52" s="20">
        <f t="shared" si="70"/>
        <v>0</v>
      </c>
      <c r="V52" s="32">
        <f>SUM(T52:U52)</f>
        <v>0</v>
      </c>
      <c r="W52" s="29">
        <f>N52-F52</f>
        <v>-0.72871206184983928</v>
      </c>
      <c r="X52" s="50">
        <f>O52-G52</f>
        <v>-4.0107673343595607E-2</v>
      </c>
      <c r="Y52" s="30">
        <f>SUM(W52:X52)</f>
        <v>-0.76881973519343494</v>
      </c>
      <c r="Z52" s="32">
        <f>S52+V52+Y52</f>
        <v>3.45620400612371</v>
      </c>
      <c r="AA52" s="216">
        <f>S52/$I53</f>
        <v>4.7961547887053362E-2</v>
      </c>
      <c r="AB52" s="174">
        <f>T52/$I53</f>
        <v>0</v>
      </c>
      <c r="AC52" s="175">
        <f>U52/$I53</f>
        <v>0</v>
      </c>
      <c r="AD52" s="176">
        <f>SUM(AB52:AC52)</f>
        <v>0</v>
      </c>
      <c r="AE52" s="174">
        <f>W52/$I53</f>
        <v>-8.2721803687164121E-3</v>
      </c>
      <c r="AF52" s="175">
        <f>X52/$I53</f>
        <v>-4.5529355892032615E-4</v>
      </c>
      <c r="AG52" s="176">
        <f>SUM(AE52:AF52)</f>
        <v>-8.7274739276367377E-3</v>
      </c>
      <c r="AH52" s="204">
        <f>AA52+AD52+AG52</f>
        <v>3.9234073959416624E-2</v>
      </c>
      <c r="AI52" s="173"/>
    </row>
    <row r="53" spans="1:35" s="21" customFormat="1" ht="18" x14ac:dyDescent="0.25">
      <c r="A53" s="22" t="s">
        <v>51</v>
      </c>
      <c r="B53" s="28">
        <f>SUM(B51:B52)</f>
        <v>84.17880005679109</v>
      </c>
      <c r="C53" s="28">
        <f>SUM(C51:C52)</f>
        <v>0</v>
      </c>
      <c r="D53" s="48">
        <f>SUM(D51:D52)</f>
        <v>0.68950968415100045</v>
      </c>
      <c r="E53" s="8">
        <f>SUM(E51:E52)</f>
        <v>0.68950968415100045</v>
      </c>
      <c r="F53" s="28">
        <f t="shared" ref="F53:G53" si="77">SUM(F51:F52)</f>
        <v>3.5751763048498391</v>
      </c>
      <c r="G53" s="48">
        <f t="shared" si="77"/>
        <v>-0.35158894382956607</v>
      </c>
      <c r="H53" s="8">
        <f>SUM(H51:H52)</f>
        <v>3.223587361020273</v>
      </c>
      <c r="I53" s="8">
        <f t="shared" ref="I53" si="78">SUM(I51:I52)</f>
        <v>88.09189710196236</v>
      </c>
      <c r="J53" s="28">
        <f t="shared" ref="J53:L53" si="79">SUM(J51:J52)</f>
        <v>87.58169561593067</v>
      </c>
      <c r="K53" s="28">
        <f t="shared" si="79"/>
        <v>0</v>
      </c>
      <c r="L53" s="48">
        <f t="shared" si="79"/>
        <v>0.68950968415100045</v>
      </c>
      <c r="M53" s="8">
        <f>SUM(M51:M52)</f>
        <v>0.68950968415100045</v>
      </c>
      <c r="N53" s="231">
        <f t="shared" ref="N53:O53" si="80">SUM(N51:N52)</f>
        <v>2.8464642429999998</v>
      </c>
      <c r="O53" s="432">
        <f t="shared" si="80"/>
        <v>-0.39169661717316168</v>
      </c>
      <c r="P53" s="8">
        <f>SUM(P51:P52)</f>
        <v>2.4547676258268383</v>
      </c>
      <c r="Q53" s="8">
        <f t="shared" ref="Q53" si="81">SUM(Q51:Q52)</f>
        <v>90.725972925908508</v>
      </c>
      <c r="R53" s="166"/>
      <c r="S53" s="28">
        <f t="shared" ref="S53:U53" si="82">SUM(S51:S52)</f>
        <v>3.4028955591395729</v>
      </c>
      <c r="T53" s="28">
        <f t="shared" si="82"/>
        <v>0</v>
      </c>
      <c r="U53" s="48">
        <f t="shared" si="82"/>
        <v>0</v>
      </c>
      <c r="V53" s="8">
        <f>SUM(V51:V52)</f>
        <v>0</v>
      </c>
      <c r="W53" s="28">
        <f t="shared" ref="W53:X53" si="83">SUM(W51:W52)</f>
        <v>-0.72871206184983928</v>
      </c>
      <c r="X53" s="48">
        <f t="shared" si="83"/>
        <v>-4.0107673343595607E-2</v>
      </c>
      <c r="Y53" s="8">
        <f>SUM(Y51:Y52)</f>
        <v>-0.76881973519343494</v>
      </c>
      <c r="Z53" s="8">
        <f t="shared" ref="Z53:AG53" si="84">SUM(Z51:Z52)</f>
        <v>2.6340758239461382</v>
      </c>
      <c r="AA53" s="216">
        <f t="shared" ref="AA53" si="85">SUM(AA51:AA52)</f>
        <v>3.8628928097675957E-2</v>
      </c>
      <c r="AB53" s="170">
        <f t="shared" si="84"/>
        <v>0</v>
      </c>
      <c r="AC53" s="171">
        <f t="shared" si="84"/>
        <v>0</v>
      </c>
      <c r="AD53" s="172">
        <f t="shared" si="84"/>
        <v>0</v>
      </c>
      <c r="AE53" s="170">
        <f t="shared" si="84"/>
        <v>-8.2721803687164121E-3</v>
      </c>
      <c r="AF53" s="171">
        <f t="shared" si="84"/>
        <v>-4.5529355892032615E-4</v>
      </c>
      <c r="AG53" s="172">
        <f t="shared" si="84"/>
        <v>-8.7274739276367377E-3</v>
      </c>
      <c r="AH53" s="202">
        <f>AA53+AD53+AG53</f>
        <v>2.990145417003922E-2</v>
      </c>
      <c r="AI53" s="173"/>
    </row>
    <row r="54" spans="1:35" s="21" customFormat="1" ht="11.1" customHeight="1" x14ac:dyDescent="0.2">
      <c r="A54" s="19"/>
      <c r="B54" s="28"/>
      <c r="C54" s="28"/>
      <c r="D54" s="48"/>
      <c r="E54" s="8"/>
      <c r="F54" s="28"/>
      <c r="G54" s="48"/>
      <c r="H54" s="169"/>
      <c r="I54" s="8"/>
      <c r="J54" s="28"/>
      <c r="K54" s="28"/>
      <c r="L54" s="48"/>
      <c r="M54" s="8"/>
      <c r="N54" s="231"/>
      <c r="O54" s="432"/>
      <c r="P54" s="169"/>
      <c r="Q54" s="8"/>
      <c r="R54" s="166"/>
      <c r="S54" s="28"/>
      <c r="T54" s="28"/>
      <c r="U54" s="48"/>
      <c r="V54" s="8"/>
      <c r="W54" s="28"/>
      <c r="X54" s="48"/>
      <c r="Y54" s="169"/>
      <c r="Z54" s="8"/>
      <c r="AA54" s="216"/>
      <c r="AB54" s="177"/>
      <c r="AC54" s="173"/>
      <c r="AD54" s="178"/>
      <c r="AE54" s="177"/>
      <c r="AF54" s="173"/>
      <c r="AG54" s="178"/>
      <c r="AH54" s="203"/>
      <c r="AI54" s="173"/>
    </row>
    <row r="55" spans="1:35" s="21" customFormat="1" ht="19.350000000000001" customHeight="1" x14ac:dyDescent="0.25">
      <c r="A55" s="17" t="s">
        <v>56</v>
      </c>
      <c r="B55" s="28"/>
      <c r="C55" s="28"/>
      <c r="D55" s="48"/>
      <c r="E55" s="8"/>
      <c r="F55" s="28"/>
      <c r="G55" s="48"/>
      <c r="H55" s="187"/>
      <c r="I55" s="8"/>
      <c r="J55" s="28"/>
      <c r="K55" s="28"/>
      <c r="L55" s="48"/>
      <c r="M55" s="8"/>
      <c r="N55" s="231"/>
      <c r="O55" s="432"/>
      <c r="P55" s="187"/>
      <c r="Q55" s="8"/>
      <c r="R55" s="166"/>
      <c r="S55" s="28"/>
      <c r="T55" s="28"/>
      <c r="U55" s="48"/>
      <c r="V55" s="8"/>
      <c r="W55" s="28"/>
      <c r="X55" s="48"/>
      <c r="Y55" s="187"/>
      <c r="Z55" s="8"/>
      <c r="AA55" s="216"/>
      <c r="AB55" s="177"/>
      <c r="AC55" s="173"/>
      <c r="AD55" s="178"/>
      <c r="AE55" s="177"/>
      <c r="AF55" s="173"/>
      <c r="AG55" s="178"/>
      <c r="AH55" s="203"/>
      <c r="AI55" s="173"/>
    </row>
    <row r="56" spans="1:35" s="21" customFormat="1" ht="22.5" customHeight="1" x14ac:dyDescent="0.25">
      <c r="A56" s="15" t="s">
        <v>62</v>
      </c>
      <c r="B56" s="28"/>
      <c r="C56" s="28"/>
      <c r="D56" s="48"/>
      <c r="E56" s="8"/>
      <c r="F56" s="28"/>
      <c r="G56" s="48"/>
      <c r="H56" s="185"/>
      <c r="I56" s="8"/>
      <c r="J56" s="28"/>
      <c r="K56" s="28"/>
      <c r="L56" s="48"/>
      <c r="M56" s="8"/>
      <c r="N56" s="231"/>
      <c r="O56" s="432"/>
      <c r="P56" s="185"/>
      <c r="Q56" s="8"/>
      <c r="R56" s="166"/>
      <c r="S56" s="28"/>
      <c r="T56" s="28"/>
      <c r="U56" s="48"/>
      <c r="V56" s="8"/>
      <c r="W56" s="28"/>
      <c r="X56" s="48"/>
      <c r="Y56" s="185"/>
      <c r="Z56" s="8"/>
      <c r="AA56" s="216"/>
      <c r="AB56" s="177"/>
      <c r="AC56" s="173"/>
      <c r="AD56" s="178"/>
      <c r="AE56" s="177"/>
      <c r="AF56" s="173"/>
      <c r="AG56" s="178"/>
      <c r="AH56" s="203"/>
      <c r="AI56" s="173"/>
    </row>
    <row r="57" spans="1:35" s="21" customFormat="1" ht="15" x14ac:dyDescent="0.2">
      <c r="A57" s="19" t="s">
        <v>49</v>
      </c>
      <c r="B57" s="28">
        <f>'2027 at 2026 Rates'!$W59</f>
        <v>215.07848554839214</v>
      </c>
      <c r="C57" s="28">
        <f>'2027 at 2026 Rates'!$Y59</f>
        <v>0</v>
      </c>
      <c r="D57" s="48">
        <f>'2027 at 2026 Rates'!$Z59</f>
        <v>4.9692503744775589</v>
      </c>
      <c r="E57" s="8">
        <f t="shared" ref="E57:E58" si="86">SUM(C57:D57)</f>
        <v>4.9692503744775589</v>
      </c>
      <c r="F57" s="28"/>
      <c r="G57" s="48"/>
      <c r="H57" s="8"/>
      <c r="I57" s="8">
        <f>B57+E57+H57</f>
        <v>220.04773592286969</v>
      </c>
      <c r="J57" s="28">
        <f>'2027 at 2027 Rates'!$W59</f>
        <v>203.62796918892866</v>
      </c>
      <c r="K57" s="28">
        <f>'2027 at 2027 Rates'!$Y59</f>
        <v>0</v>
      </c>
      <c r="L57" s="48">
        <f>'2027 at 2027 Rates'!$Z59</f>
        <v>4.9692503744775589</v>
      </c>
      <c r="M57" s="8">
        <f t="shared" ref="M57:M58" si="87">SUM(K57:L57)</f>
        <v>4.9692503744775589</v>
      </c>
      <c r="N57" s="231"/>
      <c r="O57" s="432"/>
      <c r="P57" s="8"/>
      <c r="Q57" s="8">
        <f>J57+M57+P57</f>
        <v>208.59721956340621</v>
      </c>
      <c r="R57" s="166"/>
      <c r="S57" s="28">
        <f t="shared" ref="S57:U58" si="88">J57-B57</f>
        <v>-11.450516359463478</v>
      </c>
      <c r="T57" s="28">
        <f t="shared" si="88"/>
        <v>0</v>
      </c>
      <c r="U57" s="48">
        <f t="shared" si="88"/>
        <v>0</v>
      </c>
      <c r="V57" s="8">
        <f t="shared" ref="V57:V58" si="89">SUM(T57:U57)</f>
        <v>0</v>
      </c>
      <c r="W57" s="28">
        <f>N57-F57</f>
        <v>0</v>
      </c>
      <c r="X57" s="48">
        <f>O57-G57</f>
        <v>0</v>
      </c>
      <c r="Y57" s="8">
        <f t="shared" ref="Y57:Y58" si="90">SUM(W57:X57)</f>
        <v>0</v>
      </c>
      <c r="Z57" s="8">
        <f>S57+V57+Y57</f>
        <v>-11.450516359463478</v>
      </c>
      <c r="AA57" s="216">
        <f>S57/$I59</f>
        <v>-2.8003620475452112E-2</v>
      </c>
      <c r="AB57" s="170">
        <f>T57/$I59</f>
        <v>0</v>
      </c>
      <c r="AC57" s="171">
        <f>U57/$I59</f>
        <v>0</v>
      </c>
      <c r="AD57" s="172">
        <f>SUM(AB57:AC57)</f>
        <v>0</v>
      </c>
      <c r="AE57" s="170"/>
      <c r="AF57" s="171"/>
      <c r="AG57" s="172"/>
      <c r="AH57" s="202">
        <f>AA57+AD57+AG57</f>
        <v>-2.8003620475452112E-2</v>
      </c>
      <c r="AI57" s="173"/>
    </row>
    <row r="58" spans="1:35" s="21" customFormat="1" ht="15" x14ac:dyDescent="0.2">
      <c r="A58" s="19" t="s">
        <v>50</v>
      </c>
      <c r="B58" s="29">
        <f>'2027 at 2026 Rates'!$W60</f>
        <v>170.85610357072545</v>
      </c>
      <c r="C58" s="29"/>
      <c r="D58" s="50"/>
      <c r="E58" s="30">
        <f t="shared" si="86"/>
        <v>0</v>
      </c>
      <c r="F58" s="29">
        <f>'2027 at 2026 Rates'!$AB60</f>
        <v>17.633821891584887</v>
      </c>
      <c r="G58" s="50">
        <f>'2027 at 2026 Rates'!$AC60</f>
        <v>0.35648033842195997</v>
      </c>
      <c r="H58" s="30">
        <f t="shared" ref="H58" si="91">SUM(F58:G58)</f>
        <v>17.990302230006847</v>
      </c>
      <c r="I58" s="30">
        <f>B58+E58+H58</f>
        <v>188.8464058007323</v>
      </c>
      <c r="J58" s="29">
        <f>'2027 at 2027 Rates'!$W60</f>
        <v>186.32232219235493</v>
      </c>
      <c r="K58" s="29"/>
      <c r="L58" s="50"/>
      <c r="M58" s="30">
        <f t="shared" si="87"/>
        <v>0</v>
      </c>
      <c r="N58" s="401">
        <f>'2027 at 2027 Rates'!$AB60</f>
        <v>18.224144826913591</v>
      </c>
      <c r="O58" s="431">
        <f>'2027 at 2027 Rates'!$AC60</f>
        <v>0.87229164807798998</v>
      </c>
      <c r="P58" s="30">
        <f t="shared" ref="P58" si="92">SUM(N58:O58)</f>
        <v>19.096436474991581</v>
      </c>
      <c r="Q58" s="30">
        <f>J58+M58+P58</f>
        <v>205.41875866734651</v>
      </c>
      <c r="R58" s="166"/>
      <c r="S58" s="29">
        <f t="shared" si="88"/>
        <v>15.46621862162948</v>
      </c>
      <c r="T58" s="29">
        <f t="shared" si="88"/>
        <v>0</v>
      </c>
      <c r="U58" s="50">
        <f t="shared" si="88"/>
        <v>0</v>
      </c>
      <c r="V58" s="30">
        <f t="shared" si="89"/>
        <v>0</v>
      </c>
      <c r="W58" s="29">
        <f>N58-F58</f>
        <v>0.59032293532870384</v>
      </c>
      <c r="X58" s="50">
        <f>O58-G58</f>
        <v>0.51581130965602995</v>
      </c>
      <c r="Y58" s="30">
        <f t="shared" si="90"/>
        <v>1.1061342449847338</v>
      </c>
      <c r="Z58" s="30">
        <f>S58+V58+Y58</f>
        <v>16.572352866614214</v>
      </c>
      <c r="AA58" s="216"/>
      <c r="AB58" s="174"/>
      <c r="AC58" s="175"/>
      <c r="AD58" s="176"/>
      <c r="AE58" s="174">
        <f>W58/$I59</f>
        <v>1.4437060233739943E-3</v>
      </c>
      <c r="AF58" s="175">
        <f>X58/$I59</f>
        <v>1.2614788450667023E-3</v>
      </c>
      <c r="AG58" s="176">
        <f>SUM(AE58:AF58)</f>
        <v>2.7051848684406963E-3</v>
      </c>
      <c r="AH58" s="204">
        <f>AA58+AD58+AG58</f>
        <v>2.7051848684406963E-3</v>
      </c>
      <c r="AI58" s="173"/>
    </row>
    <row r="59" spans="1:35" ht="15" x14ac:dyDescent="0.2">
      <c r="A59" s="19" t="s">
        <v>51</v>
      </c>
      <c r="B59" s="28">
        <f>SUM(B57:B58)</f>
        <v>385.93458911911762</v>
      </c>
      <c r="C59" s="28">
        <f>SUM(C57:C58)</f>
        <v>0</v>
      </c>
      <c r="D59" s="48">
        <f>SUM(D57:D58)</f>
        <v>4.9692503744775589</v>
      </c>
      <c r="E59" s="8">
        <f>SUM(E57:E58)</f>
        <v>4.9692503744775589</v>
      </c>
      <c r="F59" s="28">
        <f t="shared" ref="F59:G59" si="93">SUM(F57:F58)</f>
        <v>17.633821891584887</v>
      </c>
      <c r="G59" s="48">
        <f t="shared" si="93"/>
        <v>0.35648033842195997</v>
      </c>
      <c r="H59" s="8">
        <f>SUM(H57:H58)</f>
        <v>17.990302230006847</v>
      </c>
      <c r="I59" s="8">
        <f t="shared" ref="I59" si="94">SUM(I57:I58)</f>
        <v>408.89414172360199</v>
      </c>
      <c r="J59" s="28">
        <f t="shared" ref="J59:L59" si="95">SUM(J57:J58)</f>
        <v>389.95029138128359</v>
      </c>
      <c r="K59" s="28">
        <f t="shared" si="95"/>
        <v>0</v>
      </c>
      <c r="L59" s="48">
        <f t="shared" si="95"/>
        <v>4.9692503744775589</v>
      </c>
      <c r="M59" s="8">
        <f>SUM(M57:M58)</f>
        <v>4.9692503744775589</v>
      </c>
      <c r="N59" s="231">
        <f t="shared" ref="N59:O59" si="96">SUM(N57:N58)</f>
        <v>18.224144826913591</v>
      </c>
      <c r="O59" s="432">
        <f t="shared" si="96"/>
        <v>0.87229164807798998</v>
      </c>
      <c r="P59" s="8">
        <f>SUM(P57:P58)</f>
        <v>19.096436474991581</v>
      </c>
      <c r="Q59" s="8">
        <f t="shared" ref="Q59" si="97">SUM(Q57:Q58)</f>
        <v>414.01597823075269</v>
      </c>
      <c r="R59" s="166"/>
      <c r="S59" s="28">
        <f t="shared" ref="S59:U59" si="98">SUM(S57:S58)</f>
        <v>4.0157022621660019</v>
      </c>
      <c r="T59" s="28">
        <f t="shared" si="98"/>
        <v>0</v>
      </c>
      <c r="U59" s="48">
        <f t="shared" si="98"/>
        <v>0</v>
      </c>
      <c r="V59" s="8">
        <f>SUM(V57:V58)</f>
        <v>0</v>
      </c>
      <c r="W59" s="28">
        <f t="shared" ref="W59:X59" si="99">SUM(W57:W58)</f>
        <v>0.59032293532870384</v>
      </c>
      <c r="X59" s="48">
        <f t="shared" si="99"/>
        <v>0.51581130965602995</v>
      </c>
      <c r="Y59" s="8">
        <f>SUM(Y57:Y58)</f>
        <v>1.1061342449847338</v>
      </c>
      <c r="Z59" s="8">
        <f t="shared" ref="Z59:AG59" si="100">SUM(Z57:Z58)</f>
        <v>5.1218365071507357</v>
      </c>
      <c r="AA59" s="216">
        <f t="shared" ref="AA59" si="101">SUM(AA57:AA58)</f>
        <v>-2.8003620475452112E-2</v>
      </c>
      <c r="AB59" s="170">
        <f t="shared" si="100"/>
        <v>0</v>
      </c>
      <c r="AC59" s="171">
        <f t="shared" si="100"/>
        <v>0</v>
      </c>
      <c r="AD59" s="172">
        <f t="shared" si="100"/>
        <v>0</v>
      </c>
      <c r="AE59" s="170">
        <f t="shared" si="100"/>
        <v>1.4437060233739943E-3</v>
      </c>
      <c r="AF59" s="171">
        <f t="shared" si="100"/>
        <v>1.2614788450667023E-3</v>
      </c>
      <c r="AG59" s="172">
        <f t="shared" si="100"/>
        <v>2.7051848684406963E-3</v>
      </c>
      <c r="AH59" s="202">
        <f>AA59+AD59+AG59</f>
        <v>-2.5298435607011414E-2</v>
      </c>
      <c r="AI59" s="173"/>
    </row>
    <row r="60" spans="1:35" ht="15" x14ac:dyDescent="0.2">
      <c r="A60" s="19"/>
      <c r="B60" s="28"/>
      <c r="C60" s="28"/>
      <c r="D60" s="48"/>
      <c r="E60" s="8"/>
      <c r="F60" s="28"/>
      <c r="G60" s="48"/>
      <c r="H60" s="169"/>
      <c r="I60" s="8"/>
      <c r="J60" s="28"/>
      <c r="K60" s="28"/>
      <c r="L60" s="48"/>
      <c r="M60" s="8"/>
      <c r="N60" s="231"/>
      <c r="O60" s="432"/>
      <c r="P60" s="169"/>
      <c r="Q60" s="8"/>
      <c r="R60" s="166"/>
      <c r="S60" s="28"/>
      <c r="T60" s="28"/>
      <c r="U60" s="48"/>
      <c r="V60" s="8"/>
      <c r="W60" s="28"/>
      <c r="X60" s="48"/>
      <c r="Y60" s="169"/>
      <c r="Z60" s="8"/>
      <c r="AA60" s="216"/>
      <c r="AB60" s="177"/>
      <c r="AC60" s="173"/>
      <c r="AD60" s="178"/>
      <c r="AE60" s="177"/>
      <c r="AF60" s="173"/>
      <c r="AG60" s="178"/>
      <c r="AH60" s="203"/>
      <c r="AI60" s="173"/>
    </row>
    <row r="61" spans="1:35" ht="15.75" x14ac:dyDescent="0.25">
      <c r="A61" s="15" t="s">
        <v>63</v>
      </c>
      <c r="B61" s="28"/>
      <c r="C61" s="28"/>
      <c r="D61" s="48"/>
      <c r="E61" s="8"/>
      <c r="F61" s="28"/>
      <c r="G61" s="48"/>
      <c r="H61" s="185"/>
      <c r="I61" s="8"/>
      <c r="J61" s="28"/>
      <c r="K61" s="28"/>
      <c r="L61" s="48"/>
      <c r="M61" s="8"/>
      <c r="N61" s="231"/>
      <c r="O61" s="432"/>
      <c r="P61" s="185"/>
      <c r="Q61" s="8"/>
      <c r="R61" s="166"/>
      <c r="S61" s="28"/>
      <c r="T61" s="28"/>
      <c r="U61" s="48"/>
      <c r="V61" s="8"/>
      <c r="W61" s="28"/>
      <c r="X61" s="48"/>
      <c r="Y61" s="185"/>
      <c r="Z61" s="8"/>
      <c r="AA61" s="216"/>
      <c r="AB61" s="177"/>
      <c r="AC61" s="173"/>
      <c r="AD61" s="178"/>
      <c r="AE61" s="177"/>
      <c r="AF61" s="173"/>
      <c r="AG61" s="178"/>
      <c r="AH61" s="203"/>
      <c r="AI61" s="173"/>
    </row>
    <row r="62" spans="1:35" ht="15" x14ac:dyDescent="0.2">
      <c r="A62" s="19" t="s">
        <v>49</v>
      </c>
      <c r="B62" s="28">
        <f>'2027 at 2026 Rates'!$W64</f>
        <v>0.26243752428921202</v>
      </c>
      <c r="C62" s="28">
        <f>'2027 at 2026 Rates'!$Y64</f>
        <v>0</v>
      </c>
      <c r="D62" s="48">
        <f>'2027 at 2026 Rates'!$Z64</f>
        <v>6.0634505702696455E-3</v>
      </c>
      <c r="E62" s="8">
        <f t="shared" ref="E62:E63" si="102">SUM(C62:D62)</f>
        <v>6.0634505702696455E-3</v>
      </c>
      <c r="F62" s="28"/>
      <c r="G62" s="48"/>
      <c r="H62" s="8"/>
      <c r="I62" s="8">
        <f>B62+E62+H62</f>
        <v>0.26850097485948166</v>
      </c>
      <c r="J62" s="28">
        <f>'2027 at 2027 Rates'!$W64</f>
        <v>0.24846567044456241</v>
      </c>
      <c r="K62" s="28">
        <f>'2027 at 2027 Rates'!$Y64</f>
        <v>0</v>
      </c>
      <c r="L62" s="48">
        <f>'2027 at 2027 Rates'!$Z64</f>
        <v>6.0634505702696455E-3</v>
      </c>
      <c r="M62" s="8">
        <f t="shared" ref="M62:M63" si="103">SUM(K62:L62)</f>
        <v>6.0634505702696455E-3</v>
      </c>
      <c r="N62" s="231"/>
      <c r="O62" s="432"/>
      <c r="P62" s="8"/>
      <c r="Q62" s="8">
        <f>J62+M62+P62</f>
        <v>0.25452912101483205</v>
      </c>
      <c r="R62" s="166"/>
      <c r="S62" s="28">
        <f t="shared" ref="S62:U63" si="104">J62-B62</f>
        <v>-1.3971853844649607E-2</v>
      </c>
      <c r="T62" s="28">
        <f t="shared" si="104"/>
        <v>0</v>
      </c>
      <c r="U62" s="48">
        <f t="shared" si="104"/>
        <v>0</v>
      </c>
      <c r="V62" s="8">
        <f t="shared" ref="V62:V63" si="105">SUM(T62:U62)</f>
        <v>0</v>
      </c>
      <c r="W62" s="28">
        <f>N62-F62</f>
        <v>0</v>
      </c>
      <c r="X62" s="48">
        <f>O62-G62</f>
        <v>0</v>
      </c>
      <c r="Y62" s="8">
        <f t="shared" ref="Y62:Y63" si="106">SUM(W62:X62)</f>
        <v>0</v>
      </c>
      <c r="Z62" s="8">
        <f>S62+V62+Y62</f>
        <v>-1.3971853844649607E-2</v>
      </c>
      <c r="AA62" s="216">
        <f>S62/$I64</f>
        <v>-3.1135503990383933E-2</v>
      </c>
      <c r="AB62" s="170">
        <f>T62/$I64</f>
        <v>0</v>
      </c>
      <c r="AC62" s="171">
        <f>U62/$I64</f>
        <v>0</v>
      </c>
      <c r="AD62" s="172">
        <f>SUM(AB62:AC62)</f>
        <v>0</v>
      </c>
      <c r="AE62" s="170">
        <f>W62/$I64</f>
        <v>0</v>
      </c>
      <c r="AF62" s="171">
        <f>X62/$I64</f>
        <v>0</v>
      </c>
      <c r="AG62" s="172">
        <f>SUM(AE62:AF62)</f>
        <v>0</v>
      </c>
      <c r="AH62" s="202">
        <f>AA62+AD62+AG62</f>
        <v>-3.1135503990383933E-2</v>
      </c>
      <c r="AI62" s="173"/>
    </row>
    <row r="63" spans="1:35" ht="15" x14ac:dyDescent="0.2">
      <c r="A63" s="19" t="s">
        <v>50</v>
      </c>
      <c r="B63" s="29">
        <f>'2027 at 2026 Rates'!$W65</f>
        <v>0.15829082416718646</v>
      </c>
      <c r="C63" s="29"/>
      <c r="D63" s="50"/>
      <c r="E63" s="30">
        <f t="shared" si="102"/>
        <v>0</v>
      </c>
      <c r="F63" s="29">
        <f>'2027 at 2026 Rates'!$AB65</f>
        <v>2.1516687497519168E-2</v>
      </c>
      <c r="G63" s="50">
        <f>'2027 at 2026 Rates'!$AC65</f>
        <v>4.3497524745305234E-4</v>
      </c>
      <c r="H63" s="30">
        <f t="shared" ref="H63" si="107">SUM(F63:G63)</f>
        <v>2.195166274497222E-2</v>
      </c>
      <c r="I63" s="30">
        <f>B63+E63+H63</f>
        <v>0.18024248691215866</v>
      </c>
      <c r="J63" s="29">
        <f>'2027 at 2027 Rates'!$W65</f>
        <v>0.17265654708370717</v>
      </c>
      <c r="K63" s="29"/>
      <c r="L63" s="50"/>
      <c r="M63" s="30">
        <f t="shared" si="103"/>
        <v>0</v>
      </c>
      <c r="N63" s="401">
        <f>'2027 at 2027 Rates'!$AB65</f>
        <v>2.2236996129429951E-2</v>
      </c>
      <c r="O63" s="431">
        <f>'2027 at 2027 Rates'!$AC65</f>
        <v>1.0643652246111678E-3</v>
      </c>
      <c r="P63" s="30">
        <f t="shared" ref="P63" si="108">SUM(N63:O63)</f>
        <v>2.3301361354041119E-2</v>
      </c>
      <c r="Q63" s="30">
        <f>J63+M63+P63</f>
        <v>0.1959579084377483</v>
      </c>
      <c r="R63" s="166"/>
      <c r="S63" s="29">
        <f t="shared" si="104"/>
        <v>1.4365722916520718E-2</v>
      </c>
      <c r="T63" s="29">
        <f t="shared" si="104"/>
        <v>0</v>
      </c>
      <c r="U63" s="50">
        <f t="shared" si="104"/>
        <v>0</v>
      </c>
      <c r="V63" s="30">
        <f t="shared" si="105"/>
        <v>0</v>
      </c>
      <c r="W63" s="29">
        <f>N63-F63</f>
        <v>7.2030863191078348E-4</v>
      </c>
      <c r="X63" s="50">
        <f>O63-G63</f>
        <v>6.2938997715811544E-4</v>
      </c>
      <c r="Y63" s="30">
        <f t="shared" si="106"/>
        <v>1.3496986090688989E-3</v>
      </c>
      <c r="Z63" s="30">
        <f>S63+V63+Y63</f>
        <v>1.5715421525589617E-2</v>
      </c>
      <c r="AA63" s="216">
        <f>S63/$I64</f>
        <v>3.2013219445704698E-2</v>
      </c>
      <c r="AB63" s="174">
        <f>T63/$I64</f>
        <v>0</v>
      </c>
      <c r="AC63" s="175">
        <f>U63/$I64</f>
        <v>0</v>
      </c>
      <c r="AD63" s="176">
        <f>SUM(AB63:AC63)</f>
        <v>0</v>
      </c>
      <c r="AE63" s="174">
        <f>W63/$I64</f>
        <v>1.60516797073099E-3</v>
      </c>
      <c r="AF63" s="175">
        <f>X63/$I64</f>
        <v>1.4025607741966473E-3</v>
      </c>
      <c r="AG63" s="176">
        <f>SUM(AE63:AF63)</f>
        <v>3.0077287449276372E-3</v>
      </c>
      <c r="AH63" s="204">
        <f>AA63+AD63+AG63</f>
        <v>3.5020948190632332E-2</v>
      </c>
      <c r="AI63" s="173"/>
    </row>
    <row r="64" spans="1:35" ht="15" x14ac:dyDescent="0.2">
      <c r="A64" s="19" t="s">
        <v>51</v>
      </c>
      <c r="B64" s="28">
        <f>SUM(B62:B63)</f>
        <v>0.4207283484563985</v>
      </c>
      <c r="C64" s="28">
        <f>SUM(C62:C63)</f>
        <v>0</v>
      </c>
      <c r="D64" s="48">
        <f>SUM(D62:D63)</f>
        <v>6.0634505702696455E-3</v>
      </c>
      <c r="E64" s="8">
        <f>SUM(E62:E63)</f>
        <v>6.0634505702696455E-3</v>
      </c>
      <c r="F64" s="28">
        <f t="shared" ref="F64:G64" si="109">SUM(F62:F63)</f>
        <v>2.1516687497519168E-2</v>
      </c>
      <c r="G64" s="48">
        <f t="shared" si="109"/>
        <v>4.3497524745305234E-4</v>
      </c>
      <c r="H64" s="8">
        <f>SUM(H62:H63)</f>
        <v>2.195166274497222E-2</v>
      </c>
      <c r="I64" s="8">
        <f t="shared" ref="I64" si="110">SUM(I62:I63)</f>
        <v>0.44874346177164032</v>
      </c>
      <c r="J64" s="28">
        <f t="shared" ref="J64:L64" si="111">SUM(J62:J63)</f>
        <v>0.42112221752826962</v>
      </c>
      <c r="K64" s="28">
        <f t="shared" si="111"/>
        <v>0</v>
      </c>
      <c r="L64" s="48">
        <f t="shared" si="111"/>
        <v>6.0634505702696455E-3</v>
      </c>
      <c r="M64" s="8">
        <f>SUM(M62:M63)</f>
        <v>6.0634505702696455E-3</v>
      </c>
      <c r="N64" s="231">
        <f t="shared" ref="N64:O64" si="112">SUM(N62:N63)</f>
        <v>2.2236996129429951E-2</v>
      </c>
      <c r="O64" s="432">
        <f t="shared" si="112"/>
        <v>1.0643652246111678E-3</v>
      </c>
      <c r="P64" s="8">
        <f>SUM(P62:P63)</f>
        <v>2.3301361354041119E-2</v>
      </c>
      <c r="Q64" s="8">
        <f t="shared" ref="Q64" si="113">SUM(Q62:Q63)</f>
        <v>0.45048702945258035</v>
      </c>
      <c r="R64" s="166"/>
      <c r="S64" s="28">
        <f t="shared" ref="S64:U64" si="114">SUM(S62:S63)</f>
        <v>3.9386907187111131E-4</v>
      </c>
      <c r="T64" s="28">
        <f t="shared" si="114"/>
        <v>0</v>
      </c>
      <c r="U64" s="48">
        <f t="shared" si="114"/>
        <v>0</v>
      </c>
      <c r="V64" s="8">
        <f>SUM(V62:V63)</f>
        <v>0</v>
      </c>
      <c r="W64" s="28">
        <f t="shared" ref="W64:X64" si="115">SUM(W62:W63)</f>
        <v>7.2030863191078348E-4</v>
      </c>
      <c r="X64" s="48">
        <f t="shared" si="115"/>
        <v>6.2938997715811544E-4</v>
      </c>
      <c r="Y64" s="8">
        <f>SUM(Y62:Y63)</f>
        <v>1.3496986090688989E-3</v>
      </c>
      <c r="Z64" s="8">
        <f t="shared" ref="Z64:AG64" si="116">SUM(Z62:Z63)</f>
        <v>1.7435676809400107E-3</v>
      </c>
      <c r="AA64" s="216">
        <f t="shared" ref="AA64" si="117">SUM(AA62:AA63)</f>
        <v>8.7771545532076486E-4</v>
      </c>
      <c r="AB64" s="170">
        <f t="shared" si="116"/>
        <v>0</v>
      </c>
      <c r="AC64" s="171">
        <f t="shared" si="116"/>
        <v>0</v>
      </c>
      <c r="AD64" s="172">
        <f t="shared" si="116"/>
        <v>0</v>
      </c>
      <c r="AE64" s="170">
        <f t="shared" si="116"/>
        <v>1.60516797073099E-3</v>
      </c>
      <c r="AF64" s="171">
        <f t="shared" si="116"/>
        <v>1.4025607741966473E-3</v>
      </c>
      <c r="AG64" s="172">
        <f t="shared" si="116"/>
        <v>3.0077287449276372E-3</v>
      </c>
      <c r="AH64" s="202">
        <f>AA64+AD64+AG64</f>
        <v>3.8854442002484021E-3</v>
      </c>
      <c r="AI64" s="173"/>
    </row>
    <row r="65" spans="1:35" ht="15" x14ac:dyDescent="0.2">
      <c r="A65" s="19"/>
      <c r="B65" s="28"/>
      <c r="C65" s="28"/>
      <c r="D65" s="48"/>
      <c r="E65" s="8"/>
      <c r="F65" s="28"/>
      <c r="G65" s="48"/>
      <c r="H65" s="169"/>
      <c r="I65" s="8"/>
      <c r="J65" s="28"/>
      <c r="K65" s="28"/>
      <c r="L65" s="48"/>
      <c r="M65" s="8"/>
      <c r="N65" s="231"/>
      <c r="O65" s="432"/>
      <c r="P65" s="169"/>
      <c r="Q65" s="8"/>
      <c r="R65" s="166"/>
      <c r="S65" s="28"/>
      <c r="T65" s="28"/>
      <c r="U65" s="48"/>
      <c r="V65" s="8"/>
      <c r="W65" s="28"/>
      <c r="X65" s="48"/>
      <c r="Y65" s="169"/>
      <c r="Z65" s="8"/>
      <c r="AA65" s="216"/>
      <c r="AB65" s="177"/>
      <c r="AC65" s="173"/>
      <c r="AD65" s="178"/>
      <c r="AE65" s="177"/>
      <c r="AF65" s="173"/>
      <c r="AG65" s="178"/>
      <c r="AH65" s="203"/>
      <c r="AI65" s="173"/>
    </row>
    <row r="66" spans="1:35" ht="15.75" x14ac:dyDescent="0.25">
      <c r="A66" s="15" t="s">
        <v>64</v>
      </c>
      <c r="B66" s="28"/>
      <c r="C66" s="28"/>
      <c r="D66" s="48"/>
      <c r="E66" s="8"/>
      <c r="F66" s="28"/>
      <c r="G66" s="48"/>
      <c r="H66" s="185"/>
      <c r="I66" s="8"/>
      <c r="J66" s="28"/>
      <c r="K66" s="28"/>
      <c r="L66" s="48"/>
      <c r="M66" s="8"/>
      <c r="N66" s="231"/>
      <c r="O66" s="432"/>
      <c r="P66" s="185"/>
      <c r="Q66" s="8"/>
      <c r="R66" s="166"/>
      <c r="S66" s="28"/>
      <c r="T66" s="28"/>
      <c r="U66" s="48"/>
      <c r="V66" s="8"/>
      <c r="W66" s="28"/>
      <c r="X66" s="48"/>
      <c r="Y66" s="185"/>
      <c r="Z66" s="8"/>
      <c r="AA66" s="216"/>
      <c r="AB66" s="177"/>
      <c r="AC66" s="173"/>
      <c r="AD66" s="178"/>
      <c r="AE66" s="177"/>
      <c r="AF66" s="173"/>
      <c r="AG66" s="178"/>
      <c r="AH66" s="203"/>
      <c r="AI66" s="173"/>
    </row>
    <row r="67" spans="1:35" ht="15" x14ac:dyDescent="0.2">
      <c r="A67" s="19" t="s">
        <v>49</v>
      </c>
      <c r="B67" s="28">
        <f>'2027 at 2026 Rates'!$W69</f>
        <v>1.6607705486986162</v>
      </c>
      <c r="C67" s="28">
        <f>'2027 at 2026 Rates'!$Y69</f>
        <v>0</v>
      </c>
      <c r="D67" s="48">
        <f>'2027 at 2026 Rates'!$Z69</f>
        <v>3.8371037670269642E-2</v>
      </c>
      <c r="E67" s="8">
        <f t="shared" ref="E67:E68" si="118">SUM(C67:D67)</f>
        <v>3.8371037670269642E-2</v>
      </c>
      <c r="F67" s="28"/>
      <c r="G67" s="48"/>
      <c r="H67" s="8"/>
      <c r="I67" s="8">
        <f>B67+E67+H67</f>
        <v>1.6991415863688859</v>
      </c>
      <c r="J67" s="28">
        <f>'2027 at 2027 Rates'!$W69</f>
        <v>1.5723531494003962</v>
      </c>
      <c r="K67" s="28">
        <f>'2027 at 2027 Rates'!$Y69</f>
        <v>0</v>
      </c>
      <c r="L67" s="48">
        <f>'2027 at 2027 Rates'!$Z69</f>
        <v>3.8371037670269642E-2</v>
      </c>
      <c r="M67" s="8">
        <f t="shared" ref="M67:M68" si="119">SUM(K67:L67)</f>
        <v>3.8371037670269642E-2</v>
      </c>
      <c r="N67" s="231"/>
      <c r="O67" s="432"/>
      <c r="P67" s="8"/>
      <c r="Q67" s="8">
        <f>J67+M67+P67</f>
        <v>1.6107241870706659</v>
      </c>
      <c r="R67" s="166"/>
      <c r="S67" s="28">
        <f t="shared" ref="S67:U68" si="120">J67-B67</f>
        <v>-8.8417399298220012E-2</v>
      </c>
      <c r="T67" s="28">
        <f t="shared" si="120"/>
        <v>0</v>
      </c>
      <c r="U67" s="48">
        <f t="shared" si="120"/>
        <v>0</v>
      </c>
      <c r="V67" s="8">
        <f t="shared" ref="V67:V68" si="121">SUM(T67:U67)</f>
        <v>0</v>
      </c>
      <c r="W67" s="28">
        <f>N67-F67</f>
        <v>0</v>
      </c>
      <c r="X67" s="48">
        <f>O67-G67</f>
        <v>0</v>
      </c>
      <c r="Y67" s="8">
        <f t="shared" ref="Y67:Y68" si="122">SUM(W67:X67)</f>
        <v>0</v>
      </c>
      <c r="Z67" s="8">
        <f>S67+V67+Y67</f>
        <v>-8.8417399298220012E-2</v>
      </c>
      <c r="AA67" s="216">
        <f>S67/$I69</f>
        <v>-3.1104515526342583E-2</v>
      </c>
      <c r="AB67" s="170">
        <f>T67/$I69</f>
        <v>0</v>
      </c>
      <c r="AC67" s="171">
        <f>U67/$I69</f>
        <v>0</v>
      </c>
      <c r="AD67" s="172">
        <f>SUM(AB67:AC67)</f>
        <v>0</v>
      </c>
      <c r="AE67" s="170">
        <f>W67/$I69</f>
        <v>0</v>
      </c>
      <c r="AF67" s="171">
        <f>X67/$I69</f>
        <v>0</v>
      </c>
      <c r="AG67" s="172">
        <f>SUM(AE67:AF67)</f>
        <v>0</v>
      </c>
      <c r="AH67" s="202">
        <f>AA67+AD67+AG67</f>
        <v>-3.1104515526342583E-2</v>
      </c>
      <c r="AI67" s="173"/>
    </row>
    <row r="68" spans="1:35" ht="15" x14ac:dyDescent="0.2">
      <c r="A68" s="19" t="s">
        <v>50</v>
      </c>
      <c r="B68" s="29">
        <f>'2027 at 2026 Rates'!$W70</f>
        <v>1.0045332464085466</v>
      </c>
      <c r="C68" s="29"/>
      <c r="D68" s="50"/>
      <c r="E68" s="30">
        <f t="shared" si="118"/>
        <v>0</v>
      </c>
      <c r="F68" s="29">
        <f>'2027 at 2026 Rates'!$AB70</f>
        <v>0.13616300107316817</v>
      </c>
      <c r="G68" s="50">
        <f>'2027 at 2026 Rates'!$AC70</f>
        <v>2.7526325830860522E-3</v>
      </c>
      <c r="H68" s="30">
        <f t="shared" ref="H68" si="123">SUM(F68:G68)</f>
        <v>0.13891563365625423</v>
      </c>
      <c r="I68" s="30">
        <f>B68+E68+H68</f>
        <v>1.1434488800648008</v>
      </c>
      <c r="J68" s="29">
        <f>'2027 at 2027 Rates'!$W70</f>
        <v>1.0954655015457972</v>
      </c>
      <c r="K68" s="29"/>
      <c r="L68" s="50"/>
      <c r="M68" s="30">
        <f t="shared" si="119"/>
        <v>0</v>
      </c>
      <c r="N68" s="401">
        <f>'2027 at 2027 Rates'!$AB70</f>
        <v>0.14072129495698221</v>
      </c>
      <c r="O68" s="431">
        <f>'2027 at 2027 Rates'!$AC70</f>
        <v>6.7355703910131678E-3</v>
      </c>
      <c r="P68" s="30">
        <f t="shared" ref="P68" si="124">SUM(N68:O68)</f>
        <v>0.14745686534799538</v>
      </c>
      <c r="Q68" s="30">
        <f>J68+M68+P68</f>
        <v>1.2429223668937925</v>
      </c>
      <c r="R68" s="166"/>
      <c r="S68" s="29">
        <f t="shared" si="120"/>
        <v>9.0932255137250673E-2</v>
      </c>
      <c r="T68" s="29">
        <f t="shared" si="120"/>
        <v>0</v>
      </c>
      <c r="U68" s="50">
        <f t="shared" si="120"/>
        <v>0</v>
      </c>
      <c r="V68" s="30">
        <f t="shared" si="121"/>
        <v>0</v>
      </c>
      <c r="W68" s="29">
        <f>N68-F68</f>
        <v>4.5582938838140408E-3</v>
      </c>
      <c r="X68" s="50">
        <f>O68-G68</f>
        <v>3.9829378079271156E-3</v>
      </c>
      <c r="Y68" s="30">
        <f t="shared" si="122"/>
        <v>8.5412316917411572E-3</v>
      </c>
      <c r="Z68" s="30">
        <f>S68+V68+Y68</f>
        <v>9.9473486828991833E-2</v>
      </c>
      <c r="AA68" s="216">
        <f>S68/$I69</f>
        <v>3.1989221173788801E-2</v>
      </c>
      <c r="AB68" s="174">
        <f>T68/$I69</f>
        <v>0</v>
      </c>
      <c r="AC68" s="175">
        <f>U68/$I69</f>
        <v>0</v>
      </c>
      <c r="AD68" s="176">
        <f>SUM(AB68:AC68)</f>
        <v>0</v>
      </c>
      <c r="AE68" s="174">
        <f>W68/$I69</f>
        <v>1.603570383296499E-3</v>
      </c>
      <c r="AF68" s="175">
        <f>X68/$I69</f>
        <v>1.4011648371297426E-3</v>
      </c>
      <c r="AG68" s="176">
        <f>SUM(AE68:AF68)</f>
        <v>3.0047352204262416E-3</v>
      </c>
      <c r="AH68" s="204">
        <f>AA68+AD68+AG68</f>
        <v>3.4993956394215042E-2</v>
      </c>
      <c r="AI68" s="173"/>
    </row>
    <row r="69" spans="1:35" ht="15" x14ac:dyDescent="0.2">
      <c r="A69" s="19" t="s">
        <v>51</v>
      </c>
      <c r="B69" s="28">
        <f>SUM(B67:B68)</f>
        <v>2.665303795107163</v>
      </c>
      <c r="C69" s="28">
        <f>SUM(C67:C68)</f>
        <v>0</v>
      </c>
      <c r="D69" s="48">
        <f>SUM(D67:D68)</f>
        <v>3.8371037670269642E-2</v>
      </c>
      <c r="E69" s="8">
        <f>SUM(E67:E68)</f>
        <v>3.8371037670269642E-2</v>
      </c>
      <c r="F69" s="28">
        <f t="shared" ref="F69:G69" si="125">SUM(F67:F68)</f>
        <v>0.13616300107316817</v>
      </c>
      <c r="G69" s="48">
        <f t="shared" si="125"/>
        <v>2.7526325830860522E-3</v>
      </c>
      <c r="H69" s="8">
        <f>SUM(H67:H68)</f>
        <v>0.13891563365625423</v>
      </c>
      <c r="I69" s="8">
        <f t="shared" ref="I69" si="126">SUM(I67:I68)</f>
        <v>2.8425904664336867</v>
      </c>
      <c r="J69" s="28">
        <f t="shared" ref="J69:L69" si="127">SUM(J67:J68)</f>
        <v>2.6678186509461934</v>
      </c>
      <c r="K69" s="28">
        <f t="shared" si="127"/>
        <v>0</v>
      </c>
      <c r="L69" s="48">
        <f t="shared" si="127"/>
        <v>3.8371037670269642E-2</v>
      </c>
      <c r="M69" s="8">
        <f>SUM(M67:M68)</f>
        <v>3.8371037670269642E-2</v>
      </c>
      <c r="N69" s="231">
        <f t="shared" ref="N69:O69" si="128">SUM(N67:N68)</f>
        <v>0.14072129495698221</v>
      </c>
      <c r="O69" s="432">
        <f t="shared" si="128"/>
        <v>6.7355703910131678E-3</v>
      </c>
      <c r="P69" s="8">
        <f>SUM(P67:P68)</f>
        <v>0.14745686534799538</v>
      </c>
      <c r="Q69" s="8">
        <f t="shared" ref="Q69" si="129">SUM(Q67:Q68)</f>
        <v>2.8536465539644587</v>
      </c>
      <c r="R69" s="166"/>
      <c r="S69" s="28">
        <f t="shared" ref="S69:U69" si="130">SUM(S67:S68)</f>
        <v>2.5148558390306608E-3</v>
      </c>
      <c r="T69" s="28">
        <f t="shared" si="130"/>
        <v>0</v>
      </c>
      <c r="U69" s="48">
        <f t="shared" si="130"/>
        <v>0</v>
      </c>
      <c r="V69" s="8">
        <f>SUM(V67:V68)</f>
        <v>0</v>
      </c>
      <c r="W69" s="28">
        <f t="shared" ref="W69:X69" si="131">SUM(W67:W68)</f>
        <v>4.5582938838140408E-3</v>
      </c>
      <c r="X69" s="48">
        <f t="shared" si="131"/>
        <v>3.9829378079271156E-3</v>
      </c>
      <c r="Y69" s="8">
        <f>SUM(Y67:Y68)</f>
        <v>8.5412316917411572E-3</v>
      </c>
      <c r="Z69" s="8">
        <f t="shared" ref="Z69:AG69" si="132">SUM(Z67:Z68)</f>
        <v>1.1056087530771821E-2</v>
      </c>
      <c r="AA69" s="216">
        <f t="shared" ref="AA69" si="133">SUM(AA67:AA68)</f>
        <v>8.8470564744621769E-4</v>
      </c>
      <c r="AB69" s="170">
        <f t="shared" si="132"/>
        <v>0</v>
      </c>
      <c r="AC69" s="171">
        <f t="shared" si="132"/>
        <v>0</v>
      </c>
      <c r="AD69" s="172">
        <f t="shared" si="132"/>
        <v>0</v>
      </c>
      <c r="AE69" s="170">
        <f t="shared" si="132"/>
        <v>1.603570383296499E-3</v>
      </c>
      <c r="AF69" s="171">
        <f t="shared" si="132"/>
        <v>1.4011648371297426E-3</v>
      </c>
      <c r="AG69" s="172">
        <f t="shared" si="132"/>
        <v>3.0047352204262416E-3</v>
      </c>
      <c r="AH69" s="202">
        <f>AA69+AD69+AG69</f>
        <v>3.8894408678724593E-3</v>
      </c>
      <c r="AI69" s="173"/>
    </row>
    <row r="70" spans="1:35" ht="15" x14ac:dyDescent="0.2">
      <c r="A70" s="19"/>
      <c r="B70" s="28"/>
      <c r="C70" s="28"/>
      <c r="D70" s="48"/>
      <c r="E70" s="8"/>
      <c r="F70" s="28"/>
      <c r="G70" s="48"/>
      <c r="H70" s="169"/>
      <c r="I70" s="8"/>
      <c r="J70" s="28"/>
      <c r="K70" s="28"/>
      <c r="L70" s="48"/>
      <c r="M70" s="8"/>
      <c r="N70" s="231"/>
      <c r="O70" s="432"/>
      <c r="P70" s="169"/>
      <c r="Q70" s="8"/>
      <c r="R70" s="166"/>
      <c r="S70" s="28"/>
      <c r="T70" s="28"/>
      <c r="U70" s="48"/>
      <c r="V70" s="8"/>
      <c r="W70" s="28"/>
      <c r="X70" s="48"/>
      <c r="Y70" s="169"/>
      <c r="Z70" s="8"/>
      <c r="AA70" s="216"/>
      <c r="AB70" s="177"/>
      <c r="AC70" s="173"/>
      <c r="AD70" s="178"/>
      <c r="AE70" s="177"/>
      <c r="AF70" s="173"/>
      <c r="AG70" s="178"/>
      <c r="AH70" s="203"/>
      <c r="AI70" s="173"/>
    </row>
    <row r="71" spans="1:35" ht="15.75" x14ac:dyDescent="0.25">
      <c r="A71" s="15" t="s">
        <v>65</v>
      </c>
      <c r="B71" s="28"/>
      <c r="C71" s="28"/>
      <c r="D71" s="48"/>
      <c r="E71" s="8"/>
      <c r="F71" s="28"/>
      <c r="G71" s="48"/>
      <c r="H71" s="185"/>
      <c r="I71" s="8"/>
      <c r="J71" s="28"/>
      <c r="K71" s="28"/>
      <c r="L71" s="48"/>
      <c r="M71" s="8"/>
      <c r="N71" s="231"/>
      <c r="O71" s="432"/>
      <c r="P71" s="185"/>
      <c r="Q71" s="8"/>
      <c r="R71" s="166"/>
      <c r="S71" s="28"/>
      <c r="T71" s="28"/>
      <c r="U71" s="48"/>
      <c r="V71" s="8"/>
      <c r="W71" s="28"/>
      <c r="X71" s="48"/>
      <c r="Y71" s="185"/>
      <c r="Z71" s="8"/>
      <c r="AA71" s="216"/>
      <c r="AB71" s="177"/>
      <c r="AC71" s="173"/>
      <c r="AD71" s="178"/>
      <c r="AE71" s="177"/>
      <c r="AF71" s="173"/>
      <c r="AG71" s="178"/>
      <c r="AH71" s="203"/>
      <c r="AI71" s="173"/>
    </row>
    <row r="72" spans="1:35" ht="15" x14ac:dyDescent="0.2">
      <c r="A72" s="19" t="s">
        <v>49</v>
      </c>
      <c r="B72" s="28">
        <f t="shared" ref="B72:D72" si="134">B57+B62+B67</f>
        <v>217.00169362137999</v>
      </c>
      <c r="C72" s="28">
        <f t="shared" si="134"/>
        <v>0</v>
      </c>
      <c r="D72" s="48">
        <f t="shared" si="134"/>
        <v>5.0136848627180974</v>
      </c>
      <c r="E72" s="8">
        <f t="shared" ref="E72:E73" si="135">SUM(C72:D72)</f>
        <v>5.0136848627180974</v>
      </c>
      <c r="F72" s="28"/>
      <c r="G72" s="48"/>
      <c r="H72" s="8"/>
      <c r="I72" s="8">
        <f>I57+I62+I67</f>
        <v>222.01537848409805</v>
      </c>
      <c r="J72" s="28">
        <f t="shared" ref="J72:L73" si="136">J57+J62+J67</f>
        <v>205.44878800877362</v>
      </c>
      <c r="K72" s="28">
        <f t="shared" si="136"/>
        <v>0</v>
      </c>
      <c r="L72" s="48">
        <f t="shared" si="136"/>
        <v>5.0136848627180974</v>
      </c>
      <c r="M72" s="8">
        <f t="shared" ref="M72:M73" si="137">SUM(K72:L72)</f>
        <v>5.0136848627180974</v>
      </c>
      <c r="N72" s="231"/>
      <c r="O72" s="432"/>
      <c r="P72" s="8"/>
      <c r="Q72" s="8">
        <f>Q57+Q62+Q67</f>
        <v>210.46247287149171</v>
      </c>
      <c r="R72" s="166"/>
      <c r="S72" s="28">
        <f t="shared" ref="S72:U73" si="138">J72-B72</f>
        <v>-11.552905612606367</v>
      </c>
      <c r="T72" s="28">
        <f t="shared" si="138"/>
        <v>0</v>
      </c>
      <c r="U72" s="48">
        <f t="shared" si="138"/>
        <v>0</v>
      </c>
      <c r="V72" s="8">
        <f t="shared" ref="V72:V73" si="139">SUM(T72:U72)</f>
        <v>0</v>
      </c>
      <c r="W72" s="28">
        <f>N72-F72</f>
        <v>0</v>
      </c>
      <c r="X72" s="48">
        <f>O72-G72</f>
        <v>0</v>
      </c>
      <c r="Y72" s="8">
        <f t="shared" ref="Y72:Y73" si="140">SUM(W72:X72)</f>
        <v>0</v>
      </c>
      <c r="Z72" s="8">
        <f>S72+V72+Y72</f>
        <v>-11.552905612606367</v>
      </c>
      <c r="AA72" s="216">
        <f>S72/$I74</f>
        <v>-2.8028415106906034E-2</v>
      </c>
      <c r="AB72" s="170">
        <f>T72/$I74</f>
        <v>0</v>
      </c>
      <c r="AC72" s="171">
        <f>U72/$I74</f>
        <v>0</v>
      </c>
      <c r="AD72" s="172">
        <f>SUM(AB72:AC72)</f>
        <v>0</v>
      </c>
      <c r="AE72" s="170">
        <f>W72/$I74</f>
        <v>0</v>
      </c>
      <c r="AF72" s="171">
        <f>X72/$I74</f>
        <v>0</v>
      </c>
      <c r="AG72" s="172">
        <f>SUM(AE72:AF72)</f>
        <v>0</v>
      </c>
      <c r="AH72" s="202">
        <f>AA72+AD72+AG72</f>
        <v>-2.8028415106906034E-2</v>
      </c>
      <c r="AI72" s="173"/>
    </row>
    <row r="73" spans="1:35" ht="17.25" x14ac:dyDescent="0.35">
      <c r="A73" s="19" t="s">
        <v>50</v>
      </c>
      <c r="B73" s="31">
        <f>B58+B63+B68</f>
        <v>172.01892764130119</v>
      </c>
      <c r="C73" s="31"/>
      <c r="D73" s="20"/>
      <c r="E73" s="30">
        <f t="shared" si="135"/>
        <v>0</v>
      </c>
      <c r="F73" s="31">
        <f t="shared" ref="F73:G73" si="141">F58+F63+F68</f>
        <v>17.791501580155575</v>
      </c>
      <c r="G73" s="20">
        <f t="shared" si="141"/>
        <v>0.35966794625249909</v>
      </c>
      <c r="H73" s="30">
        <f t="shared" ref="H73" si="142">SUM(F73:G73)</f>
        <v>18.151169526408076</v>
      </c>
      <c r="I73" s="32">
        <f t="shared" ref="I73" si="143">I58+I63+I68</f>
        <v>190.17009716770926</v>
      </c>
      <c r="J73" s="31">
        <f t="shared" si="136"/>
        <v>187.59044424098443</v>
      </c>
      <c r="K73" s="31">
        <f t="shared" si="136"/>
        <v>0</v>
      </c>
      <c r="L73" s="20">
        <f t="shared" si="136"/>
        <v>0</v>
      </c>
      <c r="M73" s="30">
        <f t="shared" si="137"/>
        <v>0</v>
      </c>
      <c r="N73" s="409">
        <f t="shared" ref="N73:O73" si="144">N58+N63+N68</f>
        <v>18.387103118000002</v>
      </c>
      <c r="O73" s="433">
        <f t="shared" si="144"/>
        <v>0.88009158369361429</v>
      </c>
      <c r="P73" s="30">
        <f t="shared" ref="P73" si="145">SUM(N73:O73)</f>
        <v>19.267194701693615</v>
      </c>
      <c r="Q73" s="32">
        <f t="shared" ref="Q73" si="146">Q58+Q63+Q68</f>
        <v>206.85763894267805</v>
      </c>
      <c r="R73" s="166"/>
      <c r="S73" s="31">
        <f t="shared" si="138"/>
        <v>15.571516599683235</v>
      </c>
      <c r="T73" s="31">
        <f t="shared" si="138"/>
        <v>0</v>
      </c>
      <c r="U73" s="20">
        <f t="shared" si="138"/>
        <v>0</v>
      </c>
      <c r="V73" s="30">
        <f t="shared" si="139"/>
        <v>0</v>
      </c>
      <c r="W73" s="29">
        <f>N73-F73</f>
        <v>0.59560153784442704</v>
      </c>
      <c r="X73" s="50">
        <f>O73-G73</f>
        <v>0.52042363744111519</v>
      </c>
      <c r="Y73" s="30">
        <f t="shared" si="140"/>
        <v>1.1160251752855421</v>
      </c>
      <c r="Z73" s="32">
        <f>S73+V73+Y73</f>
        <v>16.687541774968778</v>
      </c>
      <c r="AA73" s="216">
        <f>S73/$I74</f>
        <v>3.777793619500857E-2</v>
      </c>
      <c r="AB73" s="174">
        <f>T73/$I74</f>
        <v>0</v>
      </c>
      <c r="AC73" s="175">
        <f>U73/$I74</f>
        <v>0</v>
      </c>
      <c r="AD73" s="176">
        <f>SUM(AB73:AC73)</f>
        <v>0</v>
      </c>
      <c r="AE73" s="174">
        <f>W73/$I74</f>
        <v>1.4449842923324159E-3</v>
      </c>
      <c r="AF73" s="175">
        <f>X73/$I74</f>
        <v>1.2625957686115601E-3</v>
      </c>
      <c r="AG73" s="176">
        <f>SUM(AE73:AF73)</f>
        <v>2.7075800609439758E-3</v>
      </c>
      <c r="AH73" s="204">
        <f>AA73+AD73+AG73</f>
        <v>4.0485516255952543E-2</v>
      </c>
      <c r="AI73" s="173"/>
    </row>
    <row r="74" spans="1:35" ht="18" x14ac:dyDescent="0.25">
      <c r="A74" s="22" t="s">
        <v>51</v>
      </c>
      <c r="B74" s="28">
        <f>SUM(B72:B73)</f>
        <v>389.02062126268117</v>
      </c>
      <c r="C74" s="28">
        <f>SUM(C72:C73)</f>
        <v>0</v>
      </c>
      <c r="D74" s="48">
        <f>SUM(D72:D73)</f>
        <v>5.0136848627180974</v>
      </c>
      <c r="E74" s="8">
        <f>SUM(E72:E73)</f>
        <v>5.0136848627180974</v>
      </c>
      <c r="F74" s="28">
        <f t="shared" ref="F74:G74" si="147">SUM(F72:F73)</f>
        <v>17.791501580155575</v>
      </c>
      <c r="G74" s="48">
        <f t="shared" si="147"/>
        <v>0.35966794625249909</v>
      </c>
      <c r="H74" s="8">
        <f>SUM(H72:H73)</f>
        <v>18.151169526408076</v>
      </c>
      <c r="I74" s="8">
        <f t="shared" ref="I74" si="148">SUM(I72:I73)</f>
        <v>412.18547565180734</v>
      </c>
      <c r="J74" s="28">
        <f t="shared" ref="J74:L74" si="149">SUM(J72:J73)</f>
        <v>393.03923224975802</v>
      </c>
      <c r="K74" s="33">
        <f t="shared" si="149"/>
        <v>0</v>
      </c>
      <c r="L74" s="48">
        <f t="shared" si="149"/>
        <v>5.0136848627180974</v>
      </c>
      <c r="M74" s="8">
        <f>SUM(M72:M73)</f>
        <v>5.0136848627180974</v>
      </c>
      <c r="N74" s="231">
        <f t="shared" ref="N74:O74" si="150">SUM(N72:N73)</f>
        <v>18.387103118000002</v>
      </c>
      <c r="O74" s="432">
        <f t="shared" si="150"/>
        <v>0.88009158369361429</v>
      </c>
      <c r="P74" s="8">
        <f>SUM(P72:P73)</f>
        <v>19.267194701693615</v>
      </c>
      <c r="Q74" s="8">
        <f t="shared" ref="Q74" si="151">SUM(Q72:Q73)</f>
        <v>417.32011181416976</v>
      </c>
      <c r="R74" s="166"/>
      <c r="S74" s="28">
        <f t="shared" ref="S74:U74" si="152">SUM(S72:S73)</f>
        <v>4.0186109870768689</v>
      </c>
      <c r="T74" s="28">
        <f t="shared" si="152"/>
        <v>0</v>
      </c>
      <c r="U74" s="48">
        <f t="shared" si="152"/>
        <v>0</v>
      </c>
      <c r="V74" s="8">
        <f>SUM(V72:V73)</f>
        <v>0</v>
      </c>
      <c r="W74" s="28">
        <f t="shared" ref="W74:X74" si="153">SUM(W72:W73)</f>
        <v>0.59560153784442704</v>
      </c>
      <c r="X74" s="48">
        <f t="shared" si="153"/>
        <v>0.52042363744111519</v>
      </c>
      <c r="Y74" s="8">
        <f>SUM(Y72:Y73)</f>
        <v>1.1160251752855421</v>
      </c>
      <c r="Z74" s="8">
        <f t="shared" ref="Z74:AG74" si="154">SUM(Z72:Z73)</f>
        <v>5.1346361623624119</v>
      </c>
      <c r="AA74" s="216">
        <f t="shared" ref="AA74" si="155">SUM(AA72:AA73)</f>
        <v>9.7495210881025363E-3</v>
      </c>
      <c r="AB74" s="170">
        <f t="shared" si="154"/>
        <v>0</v>
      </c>
      <c r="AC74" s="171">
        <f t="shared" si="154"/>
        <v>0</v>
      </c>
      <c r="AD74" s="172">
        <f t="shared" si="154"/>
        <v>0</v>
      </c>
      <c r="AE74" s="170">
        <f t="shared" si="154"/>
        <v>1.4449842923324159E-3</v>
      </c>
      <c r="AF74" s="171">
        <f t="shared" si="154"/>
        <v>1.2625957686115601E-3</v>
      </c>
      <c r="AG74" s="172">
        <f t="shared" si="154"/>
        <v>2.7075800609439758E-3</v>
      </c>
      <c r="AH74" s="202">
        <f>AA74+AD74+AG74</f>
        <v>1.2457101149046513E-2</v>
      </c>
      <c r="AI74" s="173"/>
    </row>
    <row r="75" spans="1:35" ht="21" customHeight="1" x14ac:dyDescent="0.25">
      <c r="A75" s="15"/>
      <c r="B75" s="28"/>
      <c r="C75" s="28"/>
      <c r="D75" s="48"/>
      <c r="E75" s="8"/>
      <c r="F75" s="28"/>
      <c r="G75" s="48"/>
      <c r="H75" s="185"/>
      <c r="I75" s="8"/>
      <c r="J75" s="28"/>
      <c r="K75" s="28"/>
      <c r="L75" s="48"/>
      <c r="M75" s="8"/>
      <c r="N75" s="231"/>
      <c r="O75" s="432"/>
      <c r="P75" s="185"/>
      <c r="Q75" s="8"/>
      <c r="R75" s="166"/>
      <c r="S75" s="28"/>
      <c r="T75" s="28"/>
      <c r="U75" s="48"/>
      <c r="V75" s="8"/>
      <c r="W75" s="28"/>
      <c r="X75" s="48"/>
      <c r="Y75" s="185"/>
      <c r="Z75" s="8"/>
      <c r="AA75" s="216"/>
      <c r="AB75" s="177"/>
      <c r="AC75" s="173"/>
      <c r="AD75" s="178"/>
      <c r="AE75" s="177"/>
      <c r="AF75" s="173"/>
      <c r="AG75" s="178"/>
      <c r="AH75" s="203"/>
      <c r="AI75" s="173"/>
    </row>
    <row r="76" spans="1:35" ht="18" x14ac:dyDescent="0.25">
      <c r="A76" s="17" t="s">
        <v>66</v>
      </c>
      <c r="B76" s="28"/>
      <c r="C76" s="28"/>
      <c r="D76" s="48"/>
      <c r="E76" s="8"/>
      <c r="F76" s="28"/>
      <c r="G76" s="48"/>
      <c r="H76" s="187"/>
      <c r="I76" s="8"/>
      <c r="J76" s="28"/>
      <c r="K76" s="28"/>
      <c r="L76" s="48"/>
      <c r="M76" s="8"/>
      <c r="N76" s="231"/>
      <c r="O76" s="432"/>
      <c r="P76" s="187"/>
      <c r="Q76" s="8"/>
      <c r="R76" s="166"/>
      <c r="S76" s="28"/>
      <c r="T76" s="28"/>
      <c r="U76" s="48"/>
      <c r="V76" s="8"/>
      <c r="W76" s="28"/>
      <c r="X76" s="48"/>
      <c r="Y76" s="187"/>
      <c r="Z76" s="8"/>
      <c r="AA76" s="216"/>
      <c r="AB76" s="177"/>
      <c r="AC76" s="173"/>
      <c r="AD76" s="178"/>
      <c r="AE76" s="177"/>
      <c r="AF76" s="173"/>
      <c r="AG76" s="178"/>
      <c r="AH76" s="203"/>
      <c r="AI76" s="173"/>
    </row>
    <row r="77" spans="1:35" ht="22.5" customHeight="1" x14ac:dyDescent="0.2">
      <c r="A77" s="19" t="s">
        <v>49</v>
      </c>
      <c r="B77" s="28">
        <f>'2027 at 2026 Rates'!$W79</f>
        <v>30.124752265638911</v>
      </c>
      <c r="C77" s="28">
        <f>'2027 at 2026 Rates'!$Y79</f>
        <v>0</v>
      </c>
      <c r="D77" s="48">
        <f>'2027 at 2026 Rates'!$Z79</f>
        <v>0.56392891138593948</v>
      </c>
      <c r="E77" s="8">
        <f>SUM(C77:D77)</f>
        <v>0.56392891138593948</v>
      </c>
      <c r="F77" s="28"/>
      <c r="G77" s="48"/>
      <c r="H77" s="169"/>
      <c r="I77" s="8">
        <f>B77+E77+H77</f>
        <v>30.688681177024851</v>
      </c>
      <c r="J77" s="28">
        <f>'2027 at 2027 Rates'!$W79</f>
        <v>27.482846654481161</v>
      </c>
      <c r="K77" s="33">
        <f>'2027 at 2027 Rates'!$Y79</f>
        <v>0</v>
      </c>
      <c r="L77" s="48">
        <f>'2027 at 2027 Rates'!$Z79</f>
        <v>0.56392891138593948</v>
      </c>
      <c r="M77" s="8">
        <f>SUM(K77:L77)</f>
        <v>0.56392891138593948</v>
      </c>
      <c r="N77" s="231"/>
      <c r="O77" s="432"/>
      <c r="P77" s="169"/>
      <c r="Q77" s="8">
        <f>J77+M77+P77</f>
        <v>28.046775565867101</v>
      </c>
      <c r="R77" s="166"/>
      <c r="S77" s="28">
        <f>J77-B77</f>
        <v>-2.6419056111577497</v>
      </c>
      <c r="T77" s="28">
        <f>K77-C77</f>
        <v>0</v>
      </c>
      <c r="U77" s="48">
        <f>L77-D77</f>
        <v>0</v>
      </c>
      <c r="V77" s="8">
        <f t="shared" ref="V77" si="156">SUM(T77:U77)</f>
        <v>0</v>
      </c>
      <c r="W77" s="28">
        <f>N77-F77</f>
        <v>0</v>
      </c>
      <c r="X77" s="48">
        <f>O77-G77</f>
        <v>0</v>
      </c>
      <c r="Y77" s="169">
        <f t="shared" ref="Y77" si="157">SUM(W77:X77)</f>
        <v>0</v>
      </c>
      <c r="Z77" s="8">
        <f>S77+V77+Y77</f>
        <v>-2.6419056111577497</v>
      </c>
      <c r="AA77" s="216">
        <f t="shared" ref="AA77:AG77" si="158">S77/$I82</f>
        <v>-5.2526226247523441E-2</v>
      </c>
      <c r="AB77" s="170">
        <f t="shared" si="158"/>
        <v>0</v>
      </c>
      <c r="AC77" s="171">
        <f t="shared" si="158"/>
        <v>0</v>
      </c>
      <c r="AD77" s="172">
        <f t="shared" si="158"/>
        <v>0</v>
      </c>
      <c r="AE77" s="170">
        <f t="shared" si="158"/>
        <v>0</v>
      </c>
      <c r="AF77" s="171">
        <f t="shared" si="158"/>
        <v>0</v>
      </c>
      <c r="AG77" s="172">
        <f t="shared" si="158"/>
        <v>0</v>
      </c>
      <c r="AH77" s="202">
        <f>AA77+AD77+AG77</f>
        <v>-5.2526226247523441E-2</v>
      </c>
      <c r="AI77" s="173"/>
    </row>
    <row r="78" spans="1:35" ht="22.5" customHeight="1" x14ac:dyDescent="0.2">
      <c r="A78" s="19" t="s">
        <v>50</v>
      </c>
      <c r="B78" s="28"/>
      <c r="C78" s="28"/>
      <c r="D78" s="48"/>
      <c r="E78" s="8"/>
      <c r="F78" s="28"/>
      <c r="G78" s="48"/>
      <c r="H78" s="169"/>
      <c r="I78" s="8"/>
      <c r="J78" s="28"/>
      <c r="K78" s="28"/>
      <c r="L78" s="48"/>
      <c r="M78" s="8"/>
      <c r="N78" s="231"/>
      <c r="O78" s="432"/>
      <c r="P78" s="169"/>
      <c r="Q78" s="8"/>
      <c r="R78" s="166"/>
      <c r="S78" s="28"/>
      <c r="T78" s="28"/>
      <c r="U78" s="48"/>
      <c r="V78" s="8"/>
      <c r="W78" s="28"/>
      <c r="X78" s="48"/>
      <c r="Y78" s="169"/>
      <c r="Z78" s="8"/>
      <c r="AA78" s="216"/>
      <c r="AB78" s="177"/>
      <c r="AC78" s="173"/>
      <c r="AD78" s="178"/>
      <c r="AE78" s="177"/>
      <c r="AF78" s="173"/>
      <c r="AG78" s="178"/>
      <c r="AH78" s="203"/>
      <c r="AI78" s="173"/>
    </row>
    <row r="79" spans="1:35" ht="22.5" customHeight="1" x14ac:dyDescent="0.2">
      <c r="A79" s="19" t="s">
        <v>67</v>
      </c>
      <c r="B79" s="28">
        <f>'2027 at 2026 Rates'!$W81</f>
        <v>11.028686156487552</v>
      </c>
      <c r="C79" s="28">
        <f>'2027 at 2026 Rates'!$Y81</f>
        <v>0</v>
      </c>
      <c r="D79" s="48">
        <f>'2027 at 2026 Rates'!$Z81</f>
        <v>0</v>
      </c>
      <c r="E79" s="8">
        <v>0</v>
      </c>
      <c r="F79" s="28">
        <f>'2027 at 2026 Rates'!$AB81</f>
        <v>0.92554557699521611</v>
      </c>
      <c r="G79" s="48">
        <f>'2027 at 2026 Rates'!$AC81</f>
        <v>6.3699898972215632E-2</v>
      </c>
      <c r="H79" s="8">
        <f>SUM(F79:G79)</f>
        <v>0.98924547596743173</v>
      </c>
      <c r="I79" s="8">
        <f>B79+E79+H79</f>
        <v>12.017931632454983</v>
      </c>
      <c r="J79" s="28">
        <f>'2027 at 2027 Rates'!$W81</f>
        <v>11.83328370751876</v>
      </c>
      <c r="K79" s="28">
        <f>'2027 at 2027 Rates'!$Y81</f>
        <v>0</v>
      </c>
      <c r="L79" s="48">
        <f>'2027 at 2027 Rates'!$Z81</f>
        <v>0</v>
      </c>
      <c r="M79" s="8">
        <v>0</v>
      </c>
      <c r="N79" s="231">
        <f>'2027 at 2027 Rates'!$AB81</f>
        <v>1.5062046872969672</v>
      </c>
      <c r="O79" s="432">
        <f>'2027 at 2027 Rates'!$AC81</f>
        <v>-0.19614236758000037</v>
      </c>
      <c r="P79" s="8">
        <f>SUM(N79:O79)</f>
        <v>1.310062319716967</v>
      </c>
      <c r="Q79" s="8">
        <f>J79+M79+P79</f>
        <v>13.143346027235726</v>
      </c>
      <c r="R79" s="166"/>
      <c r="S79" s="28">
        <f t="shared" ref="S79:U80" si="159">J79-B79</f>
        <v>0.80459755103120756</v>
      </c>
      <c r="T79" s="28">
        <f t="shared" si="159"/>
        <v>0</v>
      </c>
      <c r="U79" s="48">
        <f t="shared" si="159"/>
        <v>0</v>
      </c>
      <c r="V79" s="8">
        <f t="shared" ref="V79:V80" si="160">SUM(T79:U79)</f>
        <v>0</v>
      </c>
      <c r="W79" s="29">
        <f>N79-F79</f>
        <v>0.5806591103017511</v>
      </c>
      <c r="X79" s="50">
        <f>O79-G79</f>
        <v>-0.25984226655221598</v>
      </c>
      <c r="Y79" s="30">
        <f t="shared" ref="Y79:Y80" si="161">SUM(W79:X79)</f>
        <v>0.32081684374953512</v>
      </c>
      <c r="Z79" s="8">
        <f>S79+V79+Y79</f>
        <v>1.1254143947807427</v>
      </c>
      <c r="AA79" s="216">
        <f t="shared" ref="AA79:AG79" si="162">S79/$I82</f>
        <v>1.5996965533203896E-2</v>
      </c>
      <c r="AB79" s="170">
        <f t="shared" si="162"/>
        <v>0</v>
      </c>
      <c r="AC79" s="171">
        <f t="shared" si="162"/>
        <v>0</v>
      </c>
      <c r="AD79" s="172">
        <f t="shared" si="162"/>
        <v>0</v>
      </c>
      <c r="AE79" s="170">
        <f t="shared" si="162"/>
        <v>1.154463341596434E-2</v>
      </c>
      <c r="AF79" s="171">
        <f t="shared" si="162"/>
        <v>-5.1661700644974433E-3</v>
      </c>
      <c r="AG79" s="172">
        <f t="shared" si="162"/>
        <v>6.3784633514668964E-3</v>
      </c>
      <c r="AH79" s="202">
        <f>AA79+AD79+AG79</f>
        <v>2.2375428884670791E-2</v>
      </c>
      <c r="AI79" s="173"/>
    </row>
    <row r="80" spans="1:35" s="23" customFormat="1" ht="22.5" customHeight="1" x14ac:dyDescent="0.2">
      <c r="A80" s="19" t="s">
        <v>68</v>
      </c>
      <c r="B80" s="29">
        <f>'2027 at 2026 Rates'!$W82</f>
        <v>6.9464428862209928</v>
      </c>
      <c r="C80" s="29"/>
      <c r="D80" s="50"/>
      <c r="E80" s="30">
        <v>0</v>
      </c>
      <c r="F80" s="28">
        <f>'2027 at 2026 Rates'!$AB82</f>
        <v>0.60237247704555474</v>
      </c>
      <c r="G80" s="48">
        <f>'2027 at 2026 Rates'!$AC82</f>
        <v>4.145778110248962E-2</v>
      </c>
      <c r="H80" s="30">
        <f>SUM(F80:G80)</f>
        <v>0.6438302581480444</v>
      </c>
      <c r="I80" s="30">
        <f>B80+E80+H80</f>
        <v>7.5902731443690374</v>
      </c>
      <c r="J80" s="29">
        <f>'2027 at 2027 Rates'!$W82</f>
        <v>7.4599177661089335</v>
      </c>
      <c r="K80" s="29"/>
      <c r="L80" s="50"/>
      <c r="M80" s="30">
        <v>0</v>
      </c>
      <c r="N80" s="231">
        <f>'2027 at 2027 Rates'!$AB82</f>
        <v>0.98028262570303315</v>
      </c>
      <c r="O80" s="432">
        <f>'2027 at 2027 Rates'!$AC82</f>
        <v>-0.12765526274386294</v>
      </c>
      <c r="P80" s="30">
        <f>SUM(N80:O80)</f>
        <v>0.85262736295917019</v>
      </c>
      <c r="Q80" s="30">
        <f>J80+M80+P80</f>
        <v>8.3125451290681038</v>
      </c>
      <c r="R80" s="168"/>
      <c r="S80" s="29">
        <f t="shared" si="159"/>
        <v>0.51347487988794072</v>
      </c>
      <c r="T80" s="29">
        <f t="shared" si="159"/>
        <v>0</v>
      </c>
      <c r="U80" s="50">
        <f t="shared" si="159"/>
        <v>0</v>
      </c>
      <c r="V80" s="30">
        <f t="shared" si="160"/>
        <v>0</v>
      </c>
      <c r="W80" s="29">
        <f>N80-F80</f>
        <v>0.37791014865747841</v>
      </c>
      <c r="X80" s="50">
        <f>O80-G80</f>
        <v>-0.16911304384635256</v>
      </c>
      <c r="Y80" s="30">
        <f t="shared" si="161"/>
        <v>0.20879710481112584</v>
      </c>
      <c r="Z80" s="30">
        <f>S80+V80+Y80</f>
        <v>0.72227198469906662</v>
      </c>
      <c r="AA80" s="216">
        <f t="shared" ref="AA80:AG80" si="163">S80/$I82</f>
        <v>1.020888013542413E-2</v>
      </c>
      <c r="AB80" s="174">
        <f t="shared" si="163"/>
        <v>0</v>
      </c>
      <c r="AC80" s="175">
        <f t="shared" si="163"/>
        <v>0</v>
      </c>
      <c r="AD80" s="176">
        <f t="shared" si="163"/>
        <v>0</v>
      </c>
      <c r="AE80" s="174">
        <f t="shared" si="163"/>
        <v>7.5135893900914472E-3</v>
      </c>
      <c r="AF80" s="175">
        <f t="shared" si="163"/>
        <v>-3.3622965048278803E-3</v>
      </c>
      <c r="AG80" s="176">
        <f t="shared" si="163"/>
        <v>4.1512928852635664E-3</v>
      </c>
      <c r="AH80" s="204">
        <f>AA80+AD80+AG80</f>
        <v>1.4360173020687697E-2</v>
      </c>
      <c r="AI80" s="179"/>
    </row>
    <row r="81" spans="1:35" ht="22.5" customHeight="1" x14ac:dyDescent="0.2">
      <c r="A81" s="19" t="s">
        <v>69</v>
      </c>
      <c r="B81" s="29">
        <f t="shared" ref="B81:H81" si="164">+B79+B80</f>
        <v>17.975129042708545</v>
      </c>
      <c r="C81" s="29">
        <f t="shared" si="164"/>
        <v>0</v>
      </c>
      <c r="D81" s="50">
        <f t="shared" si="164"/>
        <v>0</v>
      </c>
      <c r="E81" s="30">
        <f t="shared" si="164"/>
        <v>0</v>
      </c>
      <c r="F81" s="29">
        <f t="shared" si="164"/>
        <v>1.5279180540407709</v>
      </c>
      <c r="G81" s="50">
        <f t="shared" si="164"/>
        <v>0.10515768007470525</v>
      </c>
      <c r="H81" s="30">
        <f t="shared" si="164"/>
        <v>1.6330757341154762</v>
      </c>
      <c r="I81" s="30">
        <f t="shared" ref="I81:Q81" si="165">+I79+I80</f>
        <v>19.608204776824021</v>
      </c>
      <c r="J81" s="29">
        <f t="shared" si="165"/>
        <v>19.293201473627693</v>
      </c>
      <c r="K81" s="29">
        <f t="shared" si="165"/>
        <v>0</v>
      </c>
      <c r="L81" s="50">
        <f t="shared" si="165"/>
        <v>0</v>
      </c>
      <c r="M81" s="30">
        <f t="shared" si="165"/>
        <v>0</v>
      </c>
      <c r="N81" s="401">
        <f t="shared" si="165"/>
        <v>2.4864873130000005</v>
      </c>
      <c r="O81" s="431">
        <f t="shared" si="165"/>
        <v>-0.32379763032386333</v>
      </c>
      <c r="P81" s="30">
        <f t="shared" si="165"/>
        <v>2.1626896826761373</v>
      </c>
      <c r="Q81" s="30">
        <f t="shared" si="165"/>
        <v>21.455891156303828</v>
      </c>
      <c r="R81" s="168"/>
      <c r="S81" s="29">
        <f>+S79+S80</f>
        <v>1.3180724309191483</v>
      </c>
      <c r="T81" s="29">
        <f t="shared" ref="T81:Z81" si="166">+T79+T80</f>
        <v>0</v>
      </c>
      <c r="U81" s="50">
        <f t="shared" si="166"/>
        <v>0</v>
      </c>
      <c r="V81" s="30">
        <f t="shared" si="166"/>
        <v>0</v>
      </c>
      <c r="W81" s="29">
        <f t="shared" si="166"/>
        <v>0.95856925895922951</v>
      </c>
      <c r="X81" s="50">
        <f t="shared" si="166"/>
        <v>-0.42895531039856855</v>
      </c>
      <c r="Y81" s="30">
        <f t="shared" si="166"/>
        <v>0.52961394856066102</v>
      </c>
      <c r="Z81" s="30">
        <f t="shared" si="166"/>
        <v>1.8476863794798093</v>
      </c>
      <c r="AA81" s="216">
        <f t="shared" ref="AA81" si="167">SUM(AA79:AA80)</f>
        <v>2.6205845668628026E-2</v>
      </c>
      <c r="AB81" s="170">
        <f t="shared" ref="AB81:AG81" si="168">SUM(AB79:AB80)</f>
        <v>0</v>
      </c>
      <c r="AC81" s="171">
        <f t="shared" si="168"/>
        <v>0</v>
      </c>
      <c r="AD81" s="172">
        <f t="shared" si="168"/>
        <v>0</v>
      </c>
      <c r="AE81" s="170">
        <f t="shared" si="168"/>
        <v>1.9058222806055788E-2</v>
      </c>
      <c r="AF81" s="171">
        <f t="shared" si="168"/>
        <v>-8.5284665693253232E-3</v>
      </c>
      <c r="AG81" s="172">
        <f t="shared" si="168"/>
        <v>1.0529756236730463E-2</v>
      </c>
      <c r="AH81" s="202">
        <f>AA81+AD81+AG81</f>
        <v>3.6735601905358489E-2</v>
      </c>
      <c r="AI81" s="173"/>
    </row>
    <row r="82" spans="1:35" ht="15" x14ac:dyDescent="0.2">
      <c r="A82" s="19" t="s">
        <v>70</v>
      </c>
      <c r="B82" s="28">
        <f t="shared" ref="B82:H82" si="169">B77+B81</f>
        <v>48.099881308347456</v>
      </c>
      <c r="C82" s="28">
        <f t="shared" si="169"/>
        <v>0</v>
      </c>
      <c r="D82" s="48">
        <f t="shared" si="169"/>
        <v>0.56392891138593948</v>
      </c>
      <c r="E82" s="8">
        <f t="shared" si="169"/>
        <v>0.56392891138593948</v>
      </c>
      <c r="F82" s="28">
        <f t="shared" si="169"/>
        <v>1.5279180540407709</v>
      </c>
      <c r="G82" s="48">
        <f t="shared" si="169"/>
        <v>0.10515768007470525</v>
      </c>
      <c r="H82" s="8">
        <f t="shared" si="169"/>
        <v>1.6330757341154762</v>
      </c>
      <c r="I82" s="8">
        <f t="shared" ref="I82:Q82" si="170">I77+I81</f>
        <v>50.296885953848872</v>
      </c>
      <c r="J82" s="28">
        <f t="shared" si="170"/>
        <v>46.776048128108854</v>
      </c>
      <c r="K82" s="28">
        <f t="shared" si="170"/>
        <v>0</v>
      </c>
      <c r="L82" s="48">
        <f t="shared" si="170"/>
        <v>0.56392891138593948</v>
      </c>
      <c r="M82" s="8">
        <f t="shared" si="170"/>
        <v>0.56392891138593948</v>
      </c>
      <c r="N82" s="231">
        <f t="shared" si="170"/>
        <v>2.4864873130000005</v>
      </c>
      <c r="O82" s="432">
        <f t="shared" si="170"/>
        <v>-0.32379763032386333</v>
      </c>
      <c r="P82" s="8">
        <f t="shared" si="170"/>
        <v>2.1626896826761373</v>
      </c>
      <c r="Q82" s="8">
        <f t="shared" si="170"/>
        <v>49.502666722170929</v>
      </c>
      <c r="R82" s="168"/>
      <c r="S82" s="28">
        <f t="shared" ref="S82:AA82" si="171">S77+S81</f>
        <v>-1.3238331802386014</v>
      </c>
      <c r="T82" s="28">
        <f t="shared" si="171"/>
        <v>0</v>
      </c>
      <c r="U82" s="48">
        <f t="shared" si="171"/>
        <v>0</v>
      </c>
      <c r="V82" s="8">
        <f t="shared" si="171"/>
        <v>0</v>
      </c>
      <c r="W82" s="28">
        <f t="shared" si="171"/>
        <v>0.95856925895922951</v>
      </c>
      <c r="X82" s="48">
        <f t="shared" si="171"/>
        <v>-0.42895531039856855</v>
      </c>
      <c r="Y82" s="8">
        <f t="shared" si="171"/>
        <v>0.52961394856066102</v>
      </c>
      <c r="Z82" s="8">
        <f t="shared" si="171"/>
        <v>-0.7942192316779404</v>
      </c>
      <c r="AA82" s="216">
        <f t="shared" si="171"/>
        <v>-2.6320380578895415E-2</v>
      </c>
      <c r="AB82" s="170">
        <f t="shared" ref="AB82:AC82" si="172">AB77+AB81</f>
        <v>0</v>
      </c>
      <c r="AC82" s="171">
        <f t="shared" si="172"/>
        <v>0</v>
      </c>
      <c r="AD82" s="172">
        <f>AD77+AD81</f>
        <v>0</v>
      </c>
      <c r="AE82" s="170">
        <f t="shared" ref="AE82:AG82" si="173">AE77+AE81</f>
        <v>1.9058222806055788E-2</v>
      </c>
      <c r="AF82" s="171">
        <f t="shared" si="173"/>
        <v>-8.5284665693253232E-3</v>
      </c>
      <c r="AG82" s="172">
        <f t="shared" si="173"/>
        <v>1.0529756236730463E-2</v>
      </c>
      <c r="AH82" s="202">
        <f>AA82+AD82+AG82</f>
        <v>-1.5790624342164952E-2</v>
      </c>
      <c r="AI82" s="173"/>
    </row>
    <row r="83" spans="1:35" ht="13.5" customHeight="1" x14ac:dyDescent="0.25">
      <c r="A83" s="15"/>
      <c r="B83" s="28"/>
      <c r="C83" s="28"/>
      <c r="D83" s="48"/>
      <c r="E83" s="8"/>
      <c r="F83" s="28"/>
      <c r="G83" s="48"/>
      <c r="H83" s="185"/>
      <c r="I83" s="8"/>
      <c r="J83" s="28"/>
      <c r="K83" s="28"/>
      <c r="L83" s="48"/>
      <c r="M83" s="8"/>
      <c r="N83" s="231"/>
      <c r="O83" s="432"/>
      <c r="P83" s="185"/>
      <c r="Q83" s="8"/>
      <c r="R83" s="166"/>
      <c r="S83" s="28"/>
      <c r="T83" s="28"/>
      <c r="U83" s="48"/>
      <c r="V83" s="8"/>
      <c r="W83" s="28"/>
      <c r="X83" s="48"/>
      <c r="Y83" s="185"/>
      <c r="Z83" s="8"/>
      <c r="AA83" s="216"/>
      <c r="AB83" s="170"/>
      <c r="AC83" s="171"/>
      <c r="AD83" s="172"/>
      <c r="AE83" s="170"/>
      <c r="AF83" s="171"/>
      <c r="AG83" s="172"/>
      <c r="AH83" s="202"/>
      <c r="AI83" s="173"/>
    </row>
    <row r="84" spans="1:35" ht="23.1" customHeight="1" x14ac:dyDescent="0.25">
      <c r="A84" s="17" t="s">
        <v>71</v>
      </c>
      <c r="B84" s="28"/>
      <c r="C84" s="28"/>
      <c r="D84" s="48"/>
      <c r="E84" s="8"/>
      <c r="F84" s="28"/>
      <c r="G84" s="48"/>
      <c r="H84" s="187"/>
      <c r="I84" s="8"/>
      <c r="J84" s="28"/>
      <c r="K84" s="28"/>
      <c r="L84" s="48"/>
      <c r="M84" s="8"/>
      <c r="N84" s="231"/>
      <c r="O84" s="432"/>
      <c r="P84" s="187"/>
      <c r="Q84" s="8"/>
      <c r="R84" s="166"/>
      <c r="S84" s="28"/>
      <c r="T84" s="28"/>
      <c r="U84" s="48"/>
      <c r="V84" s="8"/>
      <c r="W84" s="28"/>
      <c r="X84" s="48"/>
      <c r="Y84" s="187"/>
      <c r="Z84" s="8"/>
      <c r="AA84" s="216"/>
      <c r="AB84" s="170"/>
      <c r="AC84" s="171"/>
      <c r="AD84" s="172"/>
      <c r="AE84" s="170"/>
      <c r="AF84" s="171"/>
      <c r="AG84" s="172"/>
      <c r="AH84" s="202"/>
      <c r="AI84" s="173"/>
    </row>
    <row r="85" spans="1:35" ht="15" x14ac:dyDescent="0.2">
      <c r="A85" s="19" t="s">
        <v>49</v>
      </c>
      <c r="B85" s="28">
        <f>B51+B72+B77</f>
        <v>287.1497540323935</v>
      </c>
      <c r="C85" s="28">
        <f>C51+C72+C77</f>
        <v>0</v>
      </c>
      <c r="D85" s="48">
        <f>D51+D72+D77</f>
        <v>6.2671234582550372</v>
      </c>
      <c r="E85" s="8">
        <f t="shared" ref="E85" si="174">E51+E72+E77</f>
        <v>6.2671234582550372</v>
      </c>
      <c r="F85" s="28"/>
      <c r="G85" s="48"/>
      <c r="H85" s="8"/>
      <c r="I85" s="8">
        <f t="shared" ref="I85:Q85" si="175">I51+I72+I77</f>
        <v>293.41687749064857</v>
      </c>
      <c r="J85" s="28">
        <f t="shared" si="175"/>
        <v>272.13281462645182</v>
      </c>
      <c r="K85" s="28">
        <f t="shared" si="175"/>
        <v>0</v>
      </c>
      <c r="L85" s="48">
        <f t="shared" si="175"/>
        <v>6.2671234582550372</v>
      </c>
      <c r="M85" s="8">
        <f t="shared" si="175"/>
        <v>6.2671234582550372</v>
      </c>
      <c r="N85" s="231"/>
      <c r="O85" s="432"/>
      <c r="P85" s="8"/>
      <c r="Q85" s="8">
        <f t="shared" si="175"/>
        <v>278.39993808470689</v>
      </c>
      <c r="R85" s="166"/>
      <c r="S85" s="28">
        <f t="shared" ref="S85:Z85" si="176">S51+S72+S77</f>
        <v>-15.016939405941688</v>
      </c>
      <c r="T85" s="28">
        <f t="shared" si="176"/>
        <v>0</v>
      </c>
      <c r="U85" s="48">
        <f t="shared" si="176"/>
        <v>0</v>
      </c>
      <c r="V85" s="8">
        <f t="shared" si="176"/>
        <v>0</v>
      </c>
      <c r="W85" s="28">
        <f t="shared" si="176"/>
        <v>0</v>
      </c>
      <c r="X85" s="48">
        <f t="shared" si="176"/>
        <v>0</v>
      </c>
      <c r="Y85" s="8">
        <f t="shared" si="176"/>
        <v>0</v>
      </c>
      <c r="Z85" s="8">
        <f t="shared" si="176"/>
        <v>-15.016939405941688</v>
      </c>
      <c r="AA85" s="216">
        <f>S85/$I87</f>
        <v>-2.727504813100317E-2</v>
      </c>
      <c r="AB85" s="170">
        <f>T85/$I87</f>
        <v>0</v>
      </c>
      <c r="AC85" s="171">
        <f>U85/$I87</f>
        <v>0</v>
      </c>
      <c r="AD85" s="172">
        <f>SUM(AB85:AC85)</f>
        <v>0</v>
      </c>
      <c r="AE85" s="170">
        <f>W85/$I87</f>
        <v>0</v>
      </c>
      <c r="AF85" s="171">
        <f>X85/$I87</f>
        <v>0</v>
      </c>
      <c r="AG85" s="172">
        <f>SUM(AE85:AF85)</f>
        <v>0</v>
      </c>
      <c r="AH85" s="202">
        <f>AA85+AD85+AG85</f>
        <v>-2.727504813100317E-2</v>
      </c>
      <c r="AI85" s="173"/>
    </row>
    <row r="86" spans="1:35" ht="17.25" x14ac:dyDescent="0.35">
      <c r="A86" s="19" t="s">
        <v>50</v>
      </c>
      <c r="B86" s="31">
        <f>B52+B73+B81</f>
        <v>234.14954859542621</v>
      </c>
      <c r="C86" s="31"/>
      <c r="D86" s="20"/>
      <c r="E86" s="32">
        <f t="shared" ref="E86:H86" si="177">E52+E73+E81</f>
        <v>0</v>
      </c>
      <c r="F86" s="31">
        <f t="shared" si="177"/>
        <v>22.894595939046187</v>
      </c>
      <c r="G86" s="20">
        <f t="shared" si="177"/>
        <v>0.11323668249763827</v>
      </c>
      <c r="H86" s="32">
        <f t="shared" si="177"/>
        <v>23.007832621543823</v>
      </c>
      <c r="I86" s="32">
        <f t="shared" ref="I86:J86" si="178">I52+I73+I81</f>
        <v>257.15738121697001</v>
      </c>
      <c r="J86" s="31">
        <f t="shared" si="178"/>
        <v>255.26416136734574</v>
      </c>
      <c r="K86" s="31"/>
      <c r="L86" s="20"/>
      <c r="M86" s="32">
        <f t="shared" ref="M86:Q86" si="179">M52+M73+M81</f>
        <v>0</v>
      </c>
      <c r="N86" s="409">
        <f t="shared" si="179"/>
        <v>23.720054674000004</v>
      </c>
      <c r="O86" s="433">
        <f t="shared" si="179"/>
        <v>0.16459733619658928</v>
      </c>
      <c r="P86" s="32">
        <f t="shared" si="179"/>
        <v>23.884652010196593</v>
      </c>
      <c r="Q86" s="32">
        <f t="shared" si="179"/>
        <v>279.14881337754235</v>
      </c>
      <c r="R86" s="166"/>
      <c r="S86" s="31">
        <f t="shared" ref="S86:Z86" si="180">S52+S73+S81</f>
        <v>21.114612771919528</v>
      </c>
      <c r="T86" s="31">
        <f t="shared" si="180"/>
        <v>0</v>
      </c>
      <c r="U86" s="20">
        <f t="shared" si="180"/>
        <v>0</v>
      </c>
      <c r="V86" s="32">
        <f t="shared" si="180"/>
        <v>0</v>
      </c>
      <c r="W86" s="29">
        <f t="shared" si="180"/>
        <v>0.82545873495381727</v>
      </c>
      <c r="X86" s="50">
        <f t="shared" si="180"/>
        <v>5.1360653698951042E-2</v>
      </c>
      <c r="Y86" s="30">
        <f t="shared" si="180"/>
        <v>0.87681938865276821</v>
      </c>
      <c r="Z86" s="32">
        <f t="shared" si="180"/>
        <v>21.991432160572298</v>
      </c>
      <c r="AA86" s="216">
        <f>S86/$I87</f>
        <v>3.8350163375749834E-2</v>
      </c>
      <c r="AB86" s="174">
        <f>T86/$I87</f>
        <v>0</v>
      </c>
      <c r="AC86" s="175">
        <f>U86/$I87</f>
        <v>0</v>
      </c>
      <c r="AD86" s="176">
        <f>SUM(AB86:AC86)</f>
        <v>0</v>
      </c>
      <c r="AE86" s="174">
        <f>W86/$I87</f>
        <v>1.4992686670303916E-3</v>
      </c>
      <c r="AF86" s="175">
        <f>X86/$I87</f>
        <v>9.3285606594670136E-5</v>
      </c>
      <c r="AG86" s="176">
        <f>SUM(AE86:AF86)</f>
        <v>1.5925542736250618E-3</v>
      </c>
      <c r="AH86" s="204">
        <f>AA86+AD86+AG86</f>
        <v>3.9942717649374897E-2</v>
      </c>
      <c r="AI86" s="173"/>
    </row>
    <row r="87" spans="1:35" s="16" customFormat="1" ht="15.75" x14ac:dyDescent="0.25">
      <c r="A87" s="15" t="s">
        <v>42</v>
      </c>
      <c r="B87" s="28">
        <f t="shared" ref="B87:H87" si="181">SUM(B85:B86)</f>
        <v>521.29930262781977</v>
      </c>
      <c r="C87" s="28">
        <f t="shared" si="181"/>
        <v>0</v>
      </c>
      <c r="D87" s="48">
        <f t="shared" si="181"/>
        <v>6.2671234582550372</v>
      </c>
      <c r="E87" s="8">
        <f t="shared" si="181"/>
        <v>6.2671234582550372</v>
      </c>
      <c r="F87" s="28">
        <f t="shared" si="181"/>
        <v>22.894595939046187</v>
      </c>
      <c r="G87" s="48">
        <f t="shared" si="181"/>
        <v>0.11323668249763827</v>
      </c>
      <c r="H87" s="8">
        <f t="shared" si="181"/>
        <v>23.007832621543823</v>
      </c>
      <c r="I87" s="8">
        <f t="shared" ref="I87" si="182">SUM(I85:I86)</f>
        <v>550.57425870761858</v>
      </c>
      <c r="J87" s="28">
        <f t="shared" ref="J87:Q87" si="183">SUM(J85:J86)</f>
        <v>527.39697599379758</v>
      </c>
      <c r="K87" s="28">
        <f t="shared" si="183"/>
        <v>0</v>
      </c>
      <c r="L87" s="48">
        <f t="shared" si="183"/>
        <v>6.2671234582550372</v>
      </c>
      <c r="M87" s="8">
        <f t="shared" si="183"/>
        <v>6.2671234582550372</v>
      </c>
      <c r="N87" s="231">
        <f t="shared" si="183"/>
        <v>23.720054674000004</v>
      </c>
      <c r="O87" s="432">
        <f t="shared" si="183"/>
        <v>0.16459733619658928</v>
      </c>
      <c r="P87" s="8">
        <f t="shared" si="183"/>
        <v>23.884652010196593</v>
      </c>
      <c r="Q87" s="8">
        <f t="shared" si="183"/>
        <v>557.54875146224924</v>
      </c>
      <c r="R87" s="166"/>
      <c r="S87" s="28">
        <f t="shared" ref="S87:AG87" si="184">SUM(S85:S86)</f>
        <v>6.0976733659778404</v>
      </c>
      <c r="T87" s="28">
        <f t="shared" si="184"/>
        <v>0</v>
      </c>
      <c r="U87" s="48">
        <f t="shared" si="184"/>
        <v>0</v>
      </c>
      <c r="V87" s="8">
        <f t="shared" si="184"/>
        <v>0</v>
      </c>
      <c r="W87" s="28">
        <f t="shared" si="184"/>
        <v>0.82545873495381727</v>
      </c>
      <c r="X87" s="48">
        <f t="shared" si="184"/>
        <v>5.1360653698951042E-2</v>
      </c>
      <c r="Y87" s="8">
        <f t="shared" si="184"/>
        <v>0.87681938865276821</v>
      </c>
      <c r="Z87" s="8">
        <f t="shared" si="184"/>
        <v>6.9744927546306101</v>
      </c>
      <c r="AA87" s="216">
        <f t="shared" ref="AA87" si="185">SUM(AA85:AA86)</f>
        <v>1.1075115244746664E-2</v>
      </c>
      <c r="AB87" s="170">
        <f t="shared" si="184"/>
        <v>0</v>
      </c>
      <c r="AC87" s="171">
        <f t="shared" si="184"/>
        <v>0</v>
      </c>
      <c r="AD87" s="172">
        <f t="shared" si="184"/>
        <v>0</v>
      </c>
      <c r="AE87" s="170">
        <f t="shared" si="184"/>
        <v>1.4992686670303916E-3</v>
      </c>
      <c r="AF87" s="171">
        <f t="shared" si="184"/>
        <v>9.3285606594670136E-5</v>
      </c>
      <c r="AG87" s="172">
        <f t="shared" si="184"/>
        <v>1.5925542736250618E-3</v>
      </c>
      <c r="AH87" s="202">
        <f>AA87+AD87+AG87</f>
        <v>1.2667669518371725E-2</v>
      </c>
      <c r="AI87" s="173"/>
    </row>
    <row r="88" spans="1:35" ht="9.75" customHeight="1" x14ac:dyDescent="0.25">
      <c r="A88" s="15"/>
      <c r="B88" s="28"/>
      <c r="C88" s="28"/>
      <c r="D88" s="48"/>
      <c r="E88" s="8"/>
      <c r="F88" s="28"/>
      <c r="G88" s="48"/>
      <c r="H88" s="185"/>
      <c r="I88" s="8"/>
      <c r="J88" s="28"/>
      <c r="K88" s="28"/>
      <c r="L88" s="48"/>
      <c r="M88" s="8"/>
      <c r="N88" s="231"/>
      <c r="O88" s="432"/>
      <c r="P88" s="185"/>
      <c r="Q88" s="8"/>
      <c r="R88" s="166"/>
      <c r="S88" s="28"/>
      <c r="T88" s="28"/>
      <c r="U88" s="48"/>
      <c r="V88" s="8"/>
      <c r="W88" s="28"/>
      <c r="X88" s="48"/>
      <c r="Y88" s="185"/>
      <c r="Z88" s="8"/>
      <c r="AA88" s="216"/>
      <c r="AB88" s="177"/>
      <c r="AC88" s="173"/>
      <c r="AD88" s="178"/>
      <c r="AE88" s="177"/>
      <c r="AF88" s="173"/>
      <c r="AG88" s="178"/>
      <c r="AH88" s="203"/>
      <c r="AI88" s="173"/>
    </row>
    <row r="89" spans="1:35" ht="22.5" customHeight="1" x14ac:dyDescent="0.3">
      <c r="A89" s="18" t="s">
        <v>72</v>
      </c>
      <c r="B89" s="28"/>
      <c r="C89" s="28"/>
      <c r="D89" s="48"/>
      <c r="E89" s="8"/>
      <c r="F89" s="28"/>
      <c r="G89" s="48"/>
      <c r="H89" s="188"/>
      <c r="I89" s="8"/>
      <c r="J89" s="28"/>
      <c r="K89" s="28"/>
      <c r="L89" s="48"/>
      <c r="M89" s="8"/>
      <c r="N89" s="231"/>
      <c r="O89" s="432"/>
      <c r="P89" s="188"/>
      <c r="Q89" s="8"/>
      <c r="R89" s="166"/>
      <c r="S89" s="28"/>
      <c r="T89" s="28"/>
      <c r="U89" s="48"/>
      <c r="V89" s="8"/>
      <c r="W89" s="28"/>
      <c r="X89" s="48"/>
      <c r="Y89" s="188"/>
      <c r="Z89" s="8"/>
      <c r="AA89" s="216"/>
      <c r="AB89" s="177"/>
      <c r="AC89" s="173"/>
      <c r="AD89" s="178"/>
      <c r="AE89" s="177"/>
      <c r="AF89" s="173"/>
      <c r="AG89" s="178"/>
      <c r="AH89" s="203"/>
      <c r="AI89" s="173"/>
    </row>
    <row r="90" spans="1:35" ht="15.75" customHeight="1" x14ac:dyDescent="0.3">
      <c r="A90" s="18"/>
      <c r="B90" s="28"/>
      <c r="C90" s="28"/>
      <c r="D90" s="48"/>
      <c r="E90" s="8"/>
      <c r="F90" s="28"/>
      <c r="G90" s="48"/>
      <c r="H90" s="188"/>
      <c r="I90" s="8"/>
      <c r="J90" s="28"/>
      <c r="K90" s="28"/>
      <c r="L90" s="48"/>
      <c r="M90" s="8"/>
      <c r="N90" s="231"/>
      <c r="O90" s="432"/>
      <c r="P90" s="188"/>
      <c r="Q90" s="8"/>
      <c r="R90" s="166"/>
      <c r="S90" s="28"/>
      <c r="T90" s="28"/>
      <c r="U90" s="48"/>
      <c r="V90" s="8"/>
      <c r="W90" s="28"/>
      <c r="X90" s="48"/>
      <c r="Y90" s="188"/>
      <c r="Z90" s="8"/>
      <c r="AA90" s="216"/>
      <c r="AB90" s="177"/>
      <c r="AC90" s="173"/>
      <c r="AD90" s="178"/>
      <c r="AE90" s="177"/>
      <c r="AF90" s="173"/>
      <c r="AG90" s="178"/>
      <c r="AH90" s="203"/>
      <c r="AI90" s="173"/>
    </row>
    <row r="91" spans="1:35" ht="22.5" customHeight="1" x14ac:dyDescent="0.25">
      <c r="A91" s="15" t="s">
        <v>73</v>
      </c>
      <c r="B91" s="28"/>
      <c r="C91" s="28"/>
      <c r="D91" s="48"/>
      <c r="E91" s="8"/>
      <c r="F91" s="28"/>
      <c r="G91" s="48"/>
      <c r="H91" s="185"/>
      <c r="I91" s="8"/>
      <c r="J91" s="28"/>
      <c r="K91" s="28"/>
      <c r="L91" s="48"/>
      <c r="M91" s="8"/>
      <c r="N91" s="231"/>
      <c r="O91" s="432"/>
      <c r="P91" s="185"/>
      <c r="Q91" s="8"/>
      <c r="R91" s="166"/>
      <c r="S91" s="28"/>
      <c r="T91" s="28"/>
      <c r="U91" s="48"/>
      <c r="V91" s="8"/>
      <c r="W91" s="28"/>
      <c r="X91" s="48"/>
      <c r="Y91" s="185"/>
      <c r="Z91" s="8"/>
      <c r="AA91" s="216"/>
      <c r="AB91" s="177"/>
      <c r="AC91" s="173"/>
      <c r="AD91" s="178"/>
      <c r="AE91" s="177"/>
      <c r="AF91" s="173"/>
      <c r="AG91" s="178"/>
      <c r="AH91" s="203"/>
      <c r="AI91" s="173"/>
    </row>
    <row r="92" spans="1:35" ht="15" x14ac:dyDescent="0.2">
      <c r="A92" s="19" t="s">
        <v>49</v>
      </c>
      <c r="B92" s="28">
        <f>'2027 at 2026 Rates'!$W94</f>
        <v>23.331027340069546</v>
      </c>
      <c r="C92" s="28">
        <f>'2027 at 2026 Rates'!$Y94</f>
        <v>0</v>
      </c>
      <c r="D92" s="48">
        <f>'2027 at 2026 Rates'!$Z94</f>
        <v>0.38164036535323542</v>
      </c>
      <c r="E92" s="8">
        <f>SUM(C92:D92)</f>
        <v>0.38164036535323542</v>
      </c>
      <c r="F92" s="28"/>
      <c r="G92" s="48"/>
      <c r="H92" s="169"/>
      <c r="I92" s="8">
        <f>B92+E92+H92</f>
        <v>23.712667705422781</v>
      </c>
      <c r="J92" s="28">
        <f>'2027 at 2027 Rates'!$W94</f>
        <v>22.084053138034275</v>
      </c>
      <c r="K92" s="28">
        <f>'2027 at 2027 Rates'!$Y94</f>
        <v>0</v>
      </c>
      <c r="L92" s="48">
        <f>'2027 at 2027 Rates'!$Z94</f>
        <v>0.38164036535323542</v>
      </c>
      <c r="M92" s="8">
        <f>SUM(K92:L92)</f>
        <v>0.38164036535323542</v>
      </c>
      <c r="N92" s="231"/>
      <c r="O92" s="432"/>
      <c r="P92" s="169"/>
      <c r="Q92" s="8">
        <f>J92+M92+P92</f>
        <v>22.465693503387509</v>
      </c>
      <c r="R92" s="166"/>
      <c r="S92" s="28">
        <f t="shared" ref="S92:U93" si="186">J92-B92</f>
        <v>-1.2469742020352719</v>
      </c>
      <c r="T92" s="28">
        <f t="shared" si="186"/>
        <v>0</v>
      </c>
      <c r="U92" s="48">
        <f t="shared" si="186"/>
        <v>0</v>
      </c>
      <c r="V92" s="8">
        <f>SUM(T92:U92)</f>
        <v>0</v>
      </c>
      <c r="W92" s="28">
        <f>N92-F92</f>
        <v>0</v>
      </c>
      <c r="X92" s="48">
        <f>O92-G92</f>
        <v>0</v>
      </c>
      <c r="Y92" s="169">
        <f>SUM(W92:X92)</f>
        <v>0</v>
      </c>
      <c r="Z92" s="8">
        <f>S92+V92+Y92</f>
        <v>-1.2469742020352719</v>
      </c>
      <c r="AA92" s="216">
        <f>S92/$I94</f>
        <v>-2.8590350435552695E-2</v>
      </c>
      <c r="AB92" s="170">
        <f>T92/$I94</f>
        <v>0</v>
      </c>
      <c r="AC92" s="171">
        <f>U92/$I94</f>
        <v>0</v>
      </c>
      <c r="AD92" s="172">
        <f>SUM(AB92:AC92)</f>
        <v>0</v>
      </c>
      <c r="AE92" s="170"/>
      <c r="AF92" s="171"/>
      <c r="AG92" s="172"/>
      <c r="AH92" s="202">
        <f>AA92+AD92+AG92</f>
        <v>-2.8590350435552695E-2</v>
      </c>
      <c r="AI92" s="173"/>
    </row>
    <row r="93" spans="1:35" ht="15" x14ac:dyDescent="0.2">
      <c r="A93" s="19" t="s">
        <v>50</v>
      </c>
      <c r="B93" s="29">
        <f>'2027 at 2026 Rates'!$W95</f>
        <v>18.430653669173847</v>
      </c>
      <c r="C93" s="29"/>
      <c r="D93" s="50"/>
      <c r="E93" s="30">
        <v>0</v>
      </c>
      <c r="F93" s="29">
        <f>'2027 at 2026 Rates'!$AB95</f>
        <v>1.419731856696649</v>
      </c>
      <c r="G93" s="50">
        <f>'2027 at 2026 Rates'!$AC95</f>
        <v>5.2159000755251872E-2</v>
      </c>
      <c r="H93" s="30">
        <f>SUM(F93:G93)</f>
        <v>1.471890857451901</v>
      </c>
      <c r="I93" s="30">
        <f>B93+E93+H93</f>
        <v>19.902544526625746</v>
      </c>
      <c r="J93" s="29">
        <f>'2027 at 2027 Rates'!$W95</f>
        <v>20.021657220236854</v>
      </c>
      <c r="K93" s="29"/>
      <c r="L93" s="50"/>
      <c r="M93" s="30">
        <v>0</v>
      </c>
      <c r="N93" s="401">
        <f>'2027 at 2027 Rates'!$AB95</f>
        <v>1.7504833229999996</v>
      </c>
      <c r="O93" s="431">
        <f>'2027 at 2027 Rates'!$AC95</f>
        <v>-0.18081956193056764</v>
      </c>
      <c r="P93" s="30">
        <f>SUM(N93:O93)</f>
        <v>1.569663761069432</v>
      </c>
      <c r="Q93" s="30">
        <f>J93+M93+P93</f>
        <v>21.591320981306286</v>
      </c>
      <c r="R93" s="166"/>
      <c r="S93" s="29">
        <f t="shared" si="186"/>
        <v>1.5910035510630074</v>
      </c>
      <c r="T93" s="29">
        <f t="shared" si="186"/>
        <v>0</v>
      </c>
      <c r="U93" s="50">
        <f t="shared" si="186"/>
        <v>0</v>
      </c>
      <c r="V93" s="30">
        <v>0</v>
      </c>
      <c r="W93" s="29">
        <f>N93-F93</f>
        <v>0.33075146630335062</v>
      </c>
      <c r="X93" s="50">
        <f>O93-G93</f>
        <v>-0.23297856268581951</v>
      </c>
      <c r="Y93" s="30">
        <f>SUM(W93:X93)</f>
        <v>9.7772903617531104E-2</v>
      </c>
      <c r="Z93" s="30">
        <f>S93+V93+Y93</f>
        <v>1.6887764546805384</v>
      </c>
      <c r="AA93" s="216">
        <f>S93/$I94</f>
        <v>3.6478179736883991E-2</v>
      </c>
      <c r="AB93" s="174">
        <f>T93/$I94</f>
        <v>0</v>
      </c>
      <c r="AC93" s="175">
        <f>U93/$I94</f>
        <v>0</v>
      </c>
      <c r="AD93" s="176">
        <f>SUM(AB93:AC93)</f>
        <v>0</v>
      </c>
      <c r="AE93" s="174">
        <f>W93/$I94</f>
        <v>7.5833969245325357E-3</v>
      </c>
      <c r="AF93" s="175">
        <f>X93/$I94</f>
        <v>-5.3416812796024064E-3</v>
      </c>
      <c r="AG93" s="176">
        <f>SUM(AE93:AF93)</f>
        <v>2.2417156449301293E-3</v>
      </c>
      <c r="AH93" s="204">
        <f>AA93+AD93+AG93</f>
        <v>3.8719895381814119E-2</v>
      </c>
      <c r="AI93" s="173"/>
    </row>
    <row r="94" spans="1:35" s="21" customFormat="1" ht="15" x14ac:dyDescent="0.2">
      <c r="A94" s="19" t="s">
        <v>51</v>
      </c>
      <c r="B94" s="28">
        <f t="shared" ref="B94:H94" si="187">SUM(B92:B93)</f>
        <v>41.761681009243389</v>
      </c>
      <c r="C94" s="28">
        <f t="shared" si="187"/>
        <v>0</v>
      </c>
      <c r="D94" s="48">
        <f t="shared" si="187"/>
        <v>0.38164036535323542</v>
      </c>
      <c r="E94" s="8">
        <f t="shared" si="187"/>
        <v>0.38164036535323542</v>
      </c>
      <c r="F94" s="28">
        <f t="shared" si="187"/>
        <v>1.419731856696649</v>
      </c>
      <c r="G94" s="48">
        <f t="shared" si="187"/>
        <v>5.2159000755251872E-2</v>
      </c>
      <c r="H94" s="8">
        <f t="shared" si="187"/>
        <v>1.471890857451901</v>
      </c>
      <c r="I94" s="8">
        <f t="shared" ref="I94" si="188">SUM(I92:I93)</f>
        <v>43.615212232048528</v>
      </c>
      <c r="J94" s="28">
        <f t="shared" ref="J94:Q94" si="189">SUM(J92:J93)</f>
        <v>42.105710358271125</v>
      </c>
      <c r="K94" s="33">
        <f t="shared" si="189"/>
        <v>0</v>
      </c>
      <c r="L94" s="48">
        <f t="shared" si="189"/>
        <v>0.38164036535323542</v>
      </c>
      <c r="M94" s="8">
        <f t="shared" si="189"/>
        <v>0.38164036535323542</v>
      </c>
      <c r="N94" s="231">
        <f t="shared" si="189"/>
        <v>1.7504833229999996</v>
      </c>
      <c r="O94" s="432">
        <f t="shared" si="189"/>
        <v>-0.18081956193056764</v>
      </c>
      <c r="P94" s="8">
        <f t="shared" si="189"/>
        <v>1.569663761069432</v>
      </c>
      <c r="Q94" s="8">
        <f t="shared" si="189"/>
        <v>44.057014484693795</v>
      </c>
      <c r="R94" s="166"/>
      <c r="S94" s="28">
        <f t="shared" ref="S94:AG94" si="190">SUM(S92:S93)</f>
        <v>0.34402934902773552</v>
      </c>
      <c r="T94" s="28">
        <f t="shared" si="190"/>
        <v>0</v>
      </c>
      <c r="U94" s="48">
        <f t="shared" si="190"/>
        <v>0</v>
      </c>
      <c r="V94" s="8">
        <f t="shared" si="190"/>
        <v>0</v>
      </c>
      <c r="W94" s="28">
        <f t="shared" si="190"/>
        <v>0.33075146630335062</v>
      </c>
      <c r="X94" s="48">
        <f t="shared" si="190"/>
        <v>-0.23297856268581951</v>
      </c>
      <c r="Y94" s="8">
        <f t="shared" si="190"/>
        <v>9.7772903617531104E-2</v>
      </c>
      <c r="Z94" s="8">
        <f t="shared" si="190"/>
        <v>0.44180225264526651</v>
      </c>
      <c r="AA94" s="216">
        <f t="shared" ref="AA94" si="191">SUM(AA92:AA93)</f>
        <v>7.8878293013312957E-3</v>
      </c>
      <c r="AB94" s="170">
        <f t="shared" si="190"/>
        <v>0</v>
      </c>
      <c r="AC94" s="171">
        <f t="shared" si="190"/>
        <v>0</v>
      </c>
      <c r="AD94" s="172">
        <f t="shared" si="190"/>
        <v>0</v>
      </c>
      <c r="AE94" s="170">
        <f t="shared" si="190"/>
        <v>7.5833969245325357E-3</v>
      </c>
      <c r="AF94" s="171">
        <f t="shared" si="190"/>
        <v>-5.3416812796024064E-3</v>
      </c>
      <c r="AG94" s="172">
        <f t="shared" si="190"/>
        <v>2.2417156449301293E-3</v>
      </c>
      <c r="AH94" s="202">
        <f>AA94+AD94+AG94</f>
        <v>1.0129544946261424E-2</v>
      </c>
      <c r="AI94" s="173"/>
    </row>
    <row r="95" spans="1:35" s="21" customFormat="1" ht="10.5" customHeight="1" x14ac:dyDescent="0.2">
      <c r="A95" s="19"/>
      <c r="B95" s="28"/>
      <c r="C95" s="28"/>
      <c r="D95" s="48"/>
      <c r="E95" s="8"/>
      <c r="F95" s="28"/>
      <c r="G95" s="48"/>
      <c r="H95" s="169"/>
      <c r="I95" s="8"/>
      <c r="J95" s="28"/>
      <c r="K95" s="28"/>
      <c r="L95" s="48"/>
      <c r="M95" s="8"/>
      <c r="N95" s="231"/>
      <c r="O95" s="432"/>
      <c r="P95" s="169"/>
      <c r="Q95" s="8"/>
      <c r="R95" s="166"/>
      <c r="S95" s="28"/>
      <c r="T95" s="28"/>
      <c r="U95" s="48"/>
      <c r="V95" s="8"/>
      <c r="W95" s="28"/>
      <c r="X95" s="48"/>
      <c r="Y95" s="169"/>
      <c r="Z95" s="8"/>
      <c r="AA95" s="216"/>
      <c r="AB95" s="177"/>
      <c r="AC95" s="173"/>
      <c r="AD95" s="178"/>
      <c r="AE95" s="177"/>
      <c r="AF95" s="173"/>
      <c r="AG95" s="178"/>
      <c r="AH95" s="203"/>
      <c r="AI95" s="173"/>
    </row>
    <row r="96" spans="1:35" s="21" customFormat="1" ht="22.5" customHeight="1" x14ac:dyDescent="0.25">
      <c r="A96" s="15" t="s">
        <v>74</v>
      </c>
      <c r="B96" s="28"/>
      <c r="C96" s="28"/>
      <c r="D96" s="48"/>
      <c r="E96" s="8"/>
      <c r="F96" s="28"/>
      <c r="G96" s="48"/>
      <c r="H96" s="185"/>
      <c r="I96" s="8"/>
      <c r="J96" s="28"/>
      <c r="K96" s="231"/>
      <c r="L96" s="48"/>
      <c r="M96" s="8"/>
      <c r="N96" s="231"/>
      <c r="O96" s="432"/>
      <c r="P96" s="185"/>
      <c r="Q96" s="8"/>
      <c r="R96" s="166"/>
      <c r="S96" s="28"/>
      <c r="T96" s="28"/>
      <c r="U96" s="48"/>
      <c r="V96" s="8"/>
      <c r="W96" s="28"/>
      <c r="X96" s="48"/>
      <c r="Y96" s="185"/>
      <c r="Z96" s="8"/>
      <c r="AA96" s="216"/>
      <c r="AB96" s="177"/>
      <c r="AC96" s="173"/>
      <c r="AD96" s="178"/>
      <c r="AE96" s="177"/>
      <c r="AF96" s="173"/>
      <c r="AG96" s="178"/>
      <c r="AH96" s="203"/>
      <c r="AI96" s="173"/>
    </row>
    <row r="97" spans="1:35" s="21" customFormat="1" ht="15" x14ac:dyDescent="0.2">
      <c r="A97" s="19" t="s">
        <v>49</v>
      </c>
      <c r="B97" s="28">
        <f>'2027 at 2026 Rates'!$W99</f>
        <v>42.117868312203719</v>
      </c>
      <c r="C97" s="28">
        <f>'2027 at 2026 Rates'!$Y99</f>
        <v>0</v>
      </c>
      <c r="D97" s="48">
        <f>'2027 at 2026 Rates'!$Z99</f>
        <v>1.0203943107171531</v>
      </c>
      <c r="E97" s="8">
        <f>SUM(C97:D97)</f>
        <v>1.0203943107171531</v>
      </c>
      <c r="F97" s="28"/>
      <c r="G97" s="48"/>
      <c r="H97" s="169"/>
      <c r="I97" s="8">
        <f>B97+E97+H97</f>
        <v>43.13826262292087</v>
      </c>
      <c r="J97" s="28">
        <f>'2027 at 2027 Rates'!$W99</f>
        <v>37.884702118770399</v>
      </c>
      <c r="K97" s="28">
        <f>'2027 at 2027 Rates'!$Y99</f>
        <v>0</v>
      </c>
      <c r="L97" s="48">
        <f>'2027 at 2027 Rates'!$Z99</f>
        <v>1.0203943107171531</v>
      </c>
      <c r="M97" s="8">
        <f>SUM(K97:L97)</f>
        <v>1.0203943107171531</v>
      </c>
      <c r="N97" s="231"/>
      <c r="O97" s="432"/>
      <c r="P97" s="169"/>
      <c r="Q97" s="8">
        <f>J97+M97+P97</f>
        <v>38.90509642948755</v>
      </c>
      <c r="R97" s="166"/>
      <c r="S97" s="28">
        <f t="shared" ref="S97:Y98" si="192">J97-B97</f>
        <v>-4.2331661934333198</v>
      </c>
      <c r="T97" s="28">
        <f t="shared" si="192"/>
        <v>0</v>
      </c>
      <c r="U97" s="48">
        <f t="shared" si="192"/>
        <v>0</v>
      </c>
      <c r="V97" s="8">
        <f t="shared" si="192"/>
        <v>0</v>
      </c>
      <c r="W97" s="28">
        <f t="shared" si="192"/>
        <v>0</v>
      </c>
      <c r="X97" s="48">
        <f t="shared" si="192"/>
        <v>0</v>
      </c>
      <c r="Y97" s="169">
        <f t="shared" si="192"/>
        <v>0</v>
      </c>
      <c r="Z97" s="8">
        <f>S97+V97+Y97</f>
        <v>-4.2331661934333198</v>
      </c>
      <c r="AA97" s="216">
        <f>S97/$I99</f>
        <v>-5.9013991051787382E-2</v>
      </c>
      <c r="AB97" s="170">
        <f>T97/$I99</f>
        <v>0</v>
      </c>
      <c r="AC97" s="171">
        <f>U97/$I99</f>
        <v>0</v>
      </c>
      <c r="AD97" s="172">
        <f>SUM(AB97:AC97)</f>
        <v>0</v>
      </c>
      <c r="AE97" s="170">
        <f>W97/$I99</f>
        <v>0</v>
      </c>
      <c r="AF97" s="171">
        <f>X97/$I99</f>
        <v>0</v>
      </c>
      <c r="AG97" s="172">
        <f>SUM(AE97:AF97)</f>
        <v>0</v>
      </c>
      <c r="AH97" s="202">
        <f>AA97+AD97+AG97</f>
        <v>-5.9013991051787382E-2</v>
      </c>
      <c r="AI97" s="173"/>
    </row>
    <row r="98" spans="1:35" s="21" customFormat="1" ht="15" x14ac:dyDescent="0.2">
      <c r="A98" s="19" t="s">
        <v>50</v>
      </c>
      <c r="B98" s="29">
        <f>'2027 at 2026 Rates'!$W100</f>
        <v>26.222934296034278</v>
      </c>
      <c r="C98" s="29"/>
      <c r="D98" s="50"/>
      <c r="E98" s="30">
        <v>0</v>
      </c>
      <c r="F98" s="29">
        <f>'2027 at 2026 Rates'!$AB100</f>
        <v>2.3902745571010691</v>
      </c>
      <c r="G98" s="50">
        <f>'2027 at 2026 Rates'!$AC100</f>
        <v>-1.9902097558676418E-2</v>
      </c>
      <c r="H98" s="30">
        <f>SUM(F98:G98)</f>
        <v>2.3703724595423927</v>
      </c>
      <c r="I98" s="30">
        <f>B98+E98+H98</f>
        <v>28.59330675557667</v>
      </c>
      <c r="J98" s="29">
        <f>'2027 at 2027 Rates'!$W100</f>
        <v>27.59231034319863</v>
      </c>
      <c r="K98" s="29"/>
      <c r="L98" s="50"/>
      <c r="M98" s="30">
        <v>0</v>
      </c>
      <c r="N98" s="401">
        <f>'2027 at 2027 Rates'!$AB100</f>
        <v>2.9106246370000002</v>
      </c>
      <c r="O98" s="431">
        <f>'2027 at 2027 Rates'!$AC100</f>
        <v>0.29136700744259736</v>
      </c>
      <c r="P98" s="30">
        <f>SUM(N98:O98)</f>
        <v>3.2019916444425975</v>
      </c>
      <c r="Q98" s="30">
        <f>J98+M98+P98</f>
        <v>30.794301987641227</v>
      </c>
      <c r="R98" s="166"/>
      <c r="S98" s="29">
        <f t="shared" si="192"/>
        <v>1.3693760471643515</v>
      </c>
      <c r="T98" s="29">
        <f t="shared" si="192"/>
        <v>0</v>
      </c>
      <c r="U98" s="50">
        <f t="shared" si="192"/>
        <v>0</v>
      </c>
      <c r="V98" s="30">
        <f t="shared" si="192"/>
        <v>0</v>
      </c>
      <c r="W98" s="29">
        <f t="shared" si="192"/>
        <v>0.52035007989893112</v>
      </c>
      <c r="X98" s="50">
        <f t="shared" si="192"/>
        <v>0.3112691050012738</v>
      </c>
      <c r="Y98" s="30">
        <f t="shared" si="192"/>
        <v>0.83161918490020481</v>
      </c>
      <c r="Z98" s="30">
        <f>S98+V98+Y98</f>
        <v>2.2009952320645563</v>
      </c>
      <c r="AA98" s="216">
        <f>S98/$I99</f>
        <v>1.9090284222539812E-2</v>
      </c>
      <c r="AB98" s="174">
        <f>T98/$I99</f>
        <v>0</v>
      </c>
      <c r="AC98" s="175">
        <f>U98/$I99</f>
        <v>0</v>
      </c>
      <c r="AD98" s="176">
        <f>SUM(AB98:AC98)</f>
        <v>0</v>
      </c>
      <c r="AE98" s="174">
        <f>W98/$I99</f>
        <v>7.2541293102519619E-3</v>
      </c>
      <c r="AF98" s="175">
        <f>X98/$I99</f>
        <v>4.3393600293175896E-3</v>
      </c>
      <c r="AG98" s="176">
        <f>SUM(AE98:AF98)</f>
        <v>1.1593489339569552E-2</v>
      </c>
      <c r="AH98" s="204">
        <f>AA98+AD98+AG98</f>
        <v>3.0683773562109364E-2</v>
      </c>
      <c r="AI98" s="173"/>
    </row>
    <row r="99" spans="1:35" s="21" customFormat="1" ht="15" x14ac:dyDescent="0.2">
      <c r="A99" s="19" t="s">
        <v>51</v>
      </c>
      <c r="B99" s="28">
        <f t="shared" ref="B99:H99" si="193">SUM(B97:B98)</f>
        <v>68.340802608237993</v>
      </c>
      <c r="C99" s="28">
        <f t="shared" si="193"/>
        <v>0</v>
      </c>
      <c r="D99" s="48">
        <f t="shared" si="193"/>
        <v>1.0203943107171531</v>
      </c>
      <c r="E99" s="8">
        <f t="shared" si="193"/>
        <v>1.0203943107171531</v>
      </c>
      <c r="F99" s="28">
        <f t="shared" si="193"/>
        <v>2.3902745571010691</v>
      </c>
      <c r="G99" s="48">
        <f t="shared" si="193"/>
        <v>-1.9902097558676418E-2</v>
      </c>
      <c r="H99" s="8">
        <f t="shared" si="193"/>
        <v>2.3703724595423927</v>
      </c>
      <c r="I99" s="8">
        <f t="shared" ref="I99" si="194">SUM(I97:I98)</f>
        <v>71.731569378497539</v>
      </c>
      <c r="J99" s="28">
        <f t="shared" ref="J99:Q99" si="195">SUM(J97:J98)</f>
        <v>65.477012461969025</v>
      </c>
      <c r="K99" s="219">
        <f t="shared" si="195"/>
        <v>0</v>
      </c>
      <c r="L99" s="48">
        <f t="shared" si="195"/>
        <v>1.0203943107171531</v>
      </c>
      <c r="M99" s="8">
        <f t="shared" si="195"/>
        <v>1.0203943107171531</v>
      </c>
      <c r="N99" s="231">
        <f t="shared" si="195"/>
        <v>2.9106246370000002</v>
      </c>
      <c r="O99" s="432">
        <f t="shared" si="195"/>
        <v>0.29136700744259736</v>
      </c>
      <c r="P99" s="8">
        <f t="shared" si="195"/>
        <v>3.2019916444425975</v>
      </c>
      <c r="Q99" s="8">
        <f t="shared" si="195"/>
        <v>69.699398417128776</v>
      </c>
      <c r="R99" s="166"/>
      <c r="S99" s="28">
        <f t="shared" ref="S99:AG99" si="196">SUM(S97:S98)</f>
        <v>-2.8637901462689683</v>
      </c>
      <c r="T99" s="28">
        <f t="shared" si="196"/>
        <v>0</v>
      </c>
      <c r="U99" s="48">
        <f t="shared" si="196"/>
        <v>0</v>
      </c>
      <c r="V99" s="8">
        <f t="shared" si="196"/>
        <v>0</v>
      </c>
      <c r="W99" s="28">
        <f t="shared" si="196"/>
        <v>0.52035007989893112</v>
      </c>
      <c r="X99" s="48">
        <f t="shared" si="196"/>
        <v>0.3112691050012738</v>
      </c>
      <c r="Y99" s="8">
        <f t="shared" si="196"/>
        <v>0.83161918490020481</v>
      </c>
      <c r="Z99" s="8">
        <f t="shared" si="196"/>
        <v>-2.0321709613687635</v>
      </c>
      <c r="AA99" s="216">
        <f t="shared" ref="AA99" si="197">SUM(AA97:AA98)</f>
        <v>-3.992370682924757E-2</v>
      </c>
      <c r="AB99" s="170">
        <f t="shared" si="196"/>
        <v>0</v>
      </c>
      <c r="AC99" s="171">
        <f t="shared" si="196"/>
        <v>0</v>
      </c>
      <c r="AD99" s="172">
        <f t="shared" si="196"/>
        <v>0</v>
      </c>
      <c r="AE99" s="170">
        <f t="shared" si="196"/>
        <v>7.2541293102519619E-3</v>
      </c>
      <c r="AF99" s="171">
        <f t="shared" si="196"/>
        <v>4.3393600293175896E-3</v>
      </c>
      <c r="AG99" s="172">
        <f t="shared" si="196"/>
        <v>1.1593489339569552E-2</v>
      </c>
      <c r="AH99" s="202">
        <f>AA99+AD99+AG99</f>
        <v>-2.8330217489678018E-2</v>
      </c>
      <c r="AI99" s="173"/>
    </row>
    <row r="100" spans="1:35" s="21" customFormat="1" ht="18.600000000000001" customHeight="1" x14ac:dyDescent="0.25">
      <c r="A100" s="15" t="s">
        <v>75</v>
      </c>
      <c r="B100" s="28"/>
      <c r="C100" s="28"/>
      <c r="D100" s="48"/>
      <c r="E100" s="8"/>
      <c r="F100" s="28"/>
      <c r="G100" s="48"/>
      <c r="H100" s="185"/>
      <c r="I100" s="8"/>
      <c r="J100" s="28"/>
      <c r="K100" s="28"/>
      <c r="L100" s="48"/>
      <c r="M100" s="8"/>
      <c r="N100" s="231"/>
      <c r="O100" s="432"/>
      <c r="P100" s="185"/>
      <c r="Q100" s="8"/>
      <c r="R100" s="166"/>
      <c r="S100" s="28"/>
      <c r="T100" s="28"/>
      <c r="U100" s="48"/>
      <c r="V100" s="8"/>
      <c r="W100" s="28"/>
      <c r="X100" s="48"/>
      <c r="Y100" s="185"/>
      <c r="Z100" s="8"/>
      <c r="AA100" s="216"/>
      <c r="AB100" s="177"/>
      <c r="AC100" s="173"/>
      <c r="AD100" s="178"/>
      <c r="AE100" s="177"/>
      <c r="AF100" s="173"/>
      <c r="AG100" s="178"/>
      <c r="AH100" s="203"/>
      <c r="AI100" s="173"/>
    </row>
    <row r="101" spans="1:35" s="21" customFormat="1" ht="22.5" customHeight="1" x14ac:dyDescent="0.25">
      <c r="A101" s="15" t="s">
        <v>76</v>
      </c>
      <c r="B101" s="28"/>
      <c r="C101" s="28"/>
      <c r="D101" s="48"/>
      <c r="E101" s="8"/>
      <c r="F101" s="28"/>
      <c r="G101" s="48"/>
      <c r="H101" s="185"/>
      <c r="I101" s="8"/>
      <c r="J101" s="28"/>
      <c r="K101" s="28"/>
      <c r="L101" s="48"/>
      <c r="M101" s="8"/>
      <c r="N101" s="231"/>
      <c r="O101" s="432"/>
      <c r="P101" s="185"/>
      <c r="Q101" s="8"/>
      <c r="R101" s="166"/>
      <c r="S101" s="28"/>
      <c r="T101" s="28"/>
      <c r="U101" s="48"/>
      <c r="V101" s="8"/>
      <c r="W101" s="28"/>
      <c r="X101" s="48"/>
      <c r="Y101" s="185"/>
      <c r="Z101" s="8"/>
      <c r="AA101" s="216"/>
      <c r="AB101" s="177"/>
      <c r="AC101" s="173"/>
      <c r="AD101" s="178"/>
      <c r="AE101" s="177"/>
      <c r="AF101" s="173"/>
      <c r="AG101" s="178"/>
      <c r="AH101" s="203"/>
      <c r="AI101" s="173"/>
    </row>
    <row r="102" spans="1:35" s="21" customFormat="1" ht="22.5" customHeight="1" x14ac:dyDescent="0.25">
      <c r="A102" s="15" t="s">
        <v>77</v>
      </c>
      <c r="B102" s="28"/>
      <c r="C102" s="28"/>
      <c r="D102" s="48"/>
      <c r="E102" s="8"/>
      <c r="F102" s="28"/>
      <c r="G102" s="48"/>
      <c r="H102" s="185"/>
      <c r="I102" s="8"/>
      <c r="J102" s="28"/>
      <c r="K102" s="28"/>
      <c r="L102" s="48"/>
      <c r="M102" s="8"/>
      <c r="N102" s="231"/>
      <c r="O102" s="432"/>
      <c r="P102" s="185"/>
      <c r="Q102" s="8"/>
      <c r="R102" s="166"/>
      <c r="S102" s="28"/>
      <c r="T102" s="28"/>
      <c r="U102" s="48"/>
      <c r="V102" s="8"/>
      <c r="W102" s="28"/>
      <c r="X102" s="48"/>
      <c r="Y102" s="185"/>
      <c r="Z102" s="8"/>
      <c r="AA102" s="216"/>
      <c r="AB102" s="177"/>
      <c r="AC102" s="173"/>
      <c r="AD102" s="178"/>
      <c r="AE102" s="177"/>
      <c r="AF102" s="173"/>
      <c r="AG102" s="178"/>
      <c r="AH102" s="203"/>
      <c r="AI102" s="173"/>
    </row>
    <row r="103" spans="1:35" s="21" customFormat="1" ht="15" x14ac:dyDescent="0.2">
      <c r="A103" s="19" t="s">
        <v>49</v>
      </c>
      <c r="B103" s="28">
        <f>'2027 at 2026 Rates'!$W105</f>
        <v>3.5542740598292442</v>
      </c>
      <c r="C103" s="28">
        <f>'2027 at 2026 Rates'!$Y105</f>
        <v>0</v>
      </c>
      <c r="D103" s="48">
        <f>'2027 at 2026 Rates'!$Z105</f>
        <v>0.10662113963891909</v>
      </c>
      <c r="E103" s="8">
        <f>SUM(C103:D103)</f>
        <v>0.10662113963891909</v>
      </c>
      <c r="F103" s="28"/>
      <c r="G103" s="48"/>
      <c r="H103" s="169"/>
      <c r="I103" s="8">
        <f>B103+E103+H103</f>
        <v>3.6608951994681633</v>
      </c>
      <c r="J103" s="28">
        <f>'2027 at 2027 Rates'!$W105</f>
        <v>3.2305516059009656</v>
      </c>
      <c r="K103" s="28">
        <f>'2027 at 2027 Rates'!$Y105</f>
        <v>0</v>
      </c>
      <c r="L103" s="48">
        <f>'2027 at 2027 Rates'!$Z105</f>
        <v>0.10662113963891909</v>
      </c>
      <c r="M103" s="8">
        <f>SUM(K103:L103)</f>
        <v>0.10662113963891909</v>
      </c>
      <c r="N103" s="231"/>
      <c r="O103" s="432"/>
      <c r="P103" s="169"/>
      <c r="Q103" s="8">
        <f>J103+M103+P103</f>
        <v>3.3371727455398847</v>
      </c>
      <c r="R103" s="166"/>
      <c r="S103" s="28">
        <f>J103-B103</f>
        <v>-0.32372245392827859</v>
      </c>
      <c r="T103" s="28">
        <f>K103-C103</f>
        <v>0</v>
      </c>
      <c r="U103" s="48">
        <f>L103-D103</f>
        <v>0</v>
      </c>
      <c r="V103" s="8">
        <f>SUM(T103:U103)</f>
        <v>0</v>
      </c>
      <c r="W103" s="28">
        <f>N103-F103</f>
        <v>0</v>
      </c>
      <c r="X103" s="48">
        <f>O103-G103</f>
        <v>0</v>
      </c>
      <c r="Y103" s="169">
        <f>SUM(W103:X103)</f>
        <v>0</v>
      </c>
      <c r="Z103" s="8">
        <f>S103+V103+Y103</f>
        <v>-0.32372245392827859</v>
      </c>
      <c r="AA103" s="216">
        <f t="shared" ref="AA103:AG103" si="198">S103/$I$108</f>
        <v>-5.8674965992431966E-2</v>
      </c>
      <c r="AB103" s="170">
        <f t="shared" si="198"/>
        <v>0</v>
      </c>
      <c r="AC103" s="171">
        <f t="shared" si="198"/>
        <v>0</v>
      </c>
      <c r="AD103" s="172">
        <f t="shared" si="198"/>
        <v>0</v>
      </c>
      <c r="AE103" s="170">
        <f t="shared" si="198"/>
        <v>0</v>
      </c>
      <c r="AF103" s="171">
        <f t="shared" si="198"/>
        <v>0</v>
      </c>
      <c r="AG103" s="172">
        <f t="shared" si="198"/>
        <v>0</v>
      </c>
      <c r="AH103" s="202">
        <f>AA103+AD103+AG103</f>
        <v>-5.8674965992431966E-2</v>
      </c>
      <c r="AI103" s="173"/>
    </row>
    <row r="104" spans="1:35" s="21" customFormat="1" ht="22.5" customHeight="1" x14ac:dyDescent="0.2">
      <c r="A104" s="19" t="s">
        <v>50</v>
      </c>
      <c r="B104" s="28"/>
      <c r="C104" s="28"/>
      <c r="D104" s="48"/>
      <c r="E104" s="8"/>
      <c r="F104" s="28"/>
      <c r="G104" s="48"/>
      <c r="H104" s="169"/>
      <c r="I104" s="8"/>
      <c r="J104" s="28"/>
      <c r="K104" s="28"/>
      <c r="L104" s="48"/>
      <c r="M104" s="8"/>
      <c r="N104" s="231"/>
      <c r="O104" s="432"/>
      <c r="P104" s="169"/>
      <c r="Q104" s="8"/>
      <c r="R104" s="166"/>
      <c r="S104" s="28"/>
      <c r="T104" s="28"/>
      <c r="U104" s="48"/>
      <c r="V104" s="8"/>
      <c r="W104" s="28"/>
      <c r="X104" s="48"/>
      <c r="Y104" s="169"/>
      <c r="Z104" s="8"/>
      <c r="AA104" s="216"/>
      <c r="AB104" s="177"/>
      <c r="AC104" s="173"/>
      <c r="AD104" s="178"/>
      <c r="AE104" s="177"/>
      <c r="AF104" s="173"/>
      <c r="AG104" s="178"/>
      <c r="AH104" s="203"/>
      <c r="AI104" s="173"/>
    </row>
    <row r="105" spans="1:35" s="21" customFormat="1" ht="22.5" customHeight="1" x14ac:dyDescent="0.2">
      <c r="A105" s="19" t="s">
        <v>67</v>
      </c>
      <c r="B105" s="28">
        <f>'2027 at 2026 Rates'!$W107</f>
        <v>0</v>
      </c>
      <c r="C105" s="28"/>
      <c r="D105" s="48"/>
      <c r="E105" s="8">
        <f t="shared" ref="E105:E106" si="199">SUM(C105:D105)</f>
        <v>0</v>
      </c>
      <c r="F105" s="28">
        <f>'2027 at 2026 Rates'!$AB107</f>
        <v>0</v>
      </c>
      <c r="G105" s="48">
        <f>'2027 at 2026 Rates'!$AC107</f>
        <v>0</v>
      </c>
      <c r="H105" s="8">
        <f t="shared" ref="H105:H106" si="200">SUM(F105:G105)</f>
        <v>0</v>
      </c>
      <c r="I105" s="8">
        <f>B105+E105+H105</f>
        <v>0</v>
      </c>
      <c r="J105" s="28">
        <f>'2027 at 2027 Rates'!$W107</f>
        <v>0</v>
      </c>
      <c r="K105" s="28"/>
      <c r="L105" s="48"/>
      <c r="M105" s="8">
        <f t="shared" ref="M105:M106" si="201">SUM(K105:L105)</f>
        <v>0</v>
      </c>
      <c r="N105" s="231">
        <f>'2027 at 2027 Rates'!$AB107</f>
        <v>0</v>
      </c>
      <c r="O105" s="432">
        <f>'2027 at 2027 Rates'!$AC107</f>
        <v>0</v>
      </c>
      <c r="P105" s="8">
        <f t="shared" ref="P105:P106" si="202">SUM(N105:O105)</f>
        <v>0</v>
      </c>
      <c r="Q105" s="8">
        <f>J105+M105+P105</f>
        <v>0</v>
      </c>
      <c r="R105" s="166"/>
      <c r="S105" s="28">
        <f t="shared" ref="S105:U106" si="203">J105-B105</f>
        <v>0</v>
      </c>
      <c r="T105" s="28">
        <f t="shared" si="203"/>
        <v>0</v>
      </c>
      <c r="U105" s="48">
        <f t="shared" si="203"/>
        <v>0</v>
      </c>
      <c r="V105" s="8">
        <f t="shared" ref="V105:V106" si="204">SUM(T105:U105)</f>
        <v>0</v>
      </c>
      <c r="W105" s="28">
        <f>N105-F105</f>
        <v>0</v>
      </c>
      <c r="X105" s="48">
        <f>O105-G105</f>
        <v>0</v>
      </c>
      <c r="Y105" s="8">
        <f>SUM(W105:X105)</f>
        <v>0</v>
      </c>
      <c r="Z105" s="8">
        <f>S105+V105+Y105</f>
        <v>0</v>
      </c>
      <c r="AA105" s="216">
        <f t="shared" ref="AA105:AG108" si="205">S105/$I$108</f>
        <v>0</v>
      </c>
      <c r="AB105" s="4">
        <f t="shared" si="205"/>
        <v>0</v>
      </c>
      <c r="AC105" s="5">
        <f t="shared" si="205"/>
        <v>0</v>
      </c>
      <c r="AD105" s="3">
        <f t="shared" si="205"/>
        <v>0</v>
      </c>
      <c r="AE105" s="4">
        <f t="shared" si="205"/>
        <v>0</v>
      </c>
      <c r="AF105" s="5">
        <f t="shared" si="205"/>
        <v>0</v>
      </c>
      <c r="AG105" s="3">
        <f t="shared" si="205"/>
        <v>0</v>
      </c>
      <c r="AH105" s="205">
        <f>AA105+AD105+AG105</f>
        <v>0</v>
      </c>
      <c r="AI105" s="180"/>
    </row>
    <row r="106" spans="1:35" s="23" customFormat="1" ht="22.5" customHeight="1" x14ac:dyDescent="0.2">
      <c r="A106" s="19" t="s">
        <v>68</v>
      </c>
      <c r="B106" s="29">
        <f>'2027 at 2026 Rates'!$W108</f>
        <v>1.5701409024666779</v>
      </c>
      <c r="C106" s="28"/>
      <c r="D106" s="48"/>
      <c r="E106" s="30">
        <f t="shared" si="199"/>
        <v>0</v>
      </c>
      <c r="F106" s="29">
        <f>'2027 at 2026 Rates'!$AB108</f>
        <v>0.26412476019589137</v>
      </c>
      <c r="G106" s="50">
        <f>'2027 at 2026 Rates'!$AC108</f>
        <v>2.2055014398843366E-2</v>
      </c>
      <c r="H106" s="30">
        <f t="shared" si="200"/>
        <v>0.28617977459473476</v>
      </c>
      <c r="I106" s="30">
        <f>B106+E106+H106</f>
        <v>1.8563206770614127</v>
      </c>
      <c r="J106" s="29">
        <f>'2027 at 2027 Rates'!$W108</f>
        <v>1.6972340471485756</v>
      </c>
      <c r="K106" s="29"/>
      <c r="L106" s="50"/>
      <c r="M106" s="30">
        <f t="shared" si="201"/>
        <v>0</v>
      </c>
      <c r="N106" s="401">
        <f>'2027 at 2027 Rates'!$AB108</f>
        <v>0.32526555549747715</v>
      </c>
      <c r="O106" s="431">
        <f>'2027 at 2027 Rates'!$AC108</f>
        <v>4.0202882027359887E-2</v>
      </c>
      <c r="P106" s="30">
        <f t="shared" si="202"/>
        <v>0.36546843752483704</v>
      </c>
      <c r="Q106" s="30">
        <f>J106+M106+P106</f>
        <v>2.0627024846734128</v>
      </c>
      <c r="R106" s="166"/>
      <c r="S106" s="29">
        <f t="shared" si="203"/>
        <v>0.1270931446818977</v>
      </c>
      <c r="T106" s="29">
        <f t="shared" si="203"/>
        <v>0</v>
      </c>
      <c r="U106" s="50">
        <f t="shared" si="203"/>
        <v>0</v>
      </c>
      <c r="V106" s="30">
        <f t="shared" si="204"/>
        <v>0</v>
      </c>
      <c r="W106" s="29">
        <f>N106-F106</f>
        <v>6.1140795301585782E-2</v>
      </c>
      <c r="X106" s="50">
        <f>O106-G106</f>
        <v>1.8147867628516522E-2</v>
      </c>
      <c r="Y106" s="30">
        <f>SUM(W106:X106)</f>
        <v>7.928866293010231E-2</v>
      </c>
      <c r="Z106" s="30">
        <f>S106+V106+Y106</f>
        <v>0.20638180761200001</v>
      </c>
      <c r="AA106" s="216">
        <f t="shared" si="205"/>
        <v>2.3035738953510274E-2</v>
      </c>
      <c r="AB106" s="174">
        <f t="shared" si="205"/>
        <v>0</v>
      </c>
      <c r="AC106" s="175">
        <f t="shared" si="205"/>
        <v>0</v>
      </c>
      <c r="AD106" s="176">
        <f t="shared" si="205"/>
        <v>0</v>
      </c>
      <c r="AE106" s="174">
        <f t="shared" si="205"/>
        <v>1.1081820372786355E-2</v>
      </c>
      <c r="AF106" s="175">
        <f t="shared" si="205"/>
        <v>3.2893162121348501E-3</v>
      </c>
      <c r="AG106" s="176">
        <f t="shared" si="205"/>
        <v>1.4371136584921205E-2</v>
      </c>
      <c r="AH106" s="204">
        <f>AA106+AD106+AG106</f>
        <v>3.7406875538431479E-2</v>
      </c>
      <c r="AI106" s="179"/>
    </row>
    <row r="107" spans="1:35" s="21" customFormat="1" ht="22.5" customHeight="1" x14ac:dyDescent="0.2">
      <c r="A107" s="19" t="s">
        <v>69</v>
      </c>
      <c r="B107" s="29">
        <f t="shared" ref="B107" si="206">+B105+B106</f>
        <v>1.5701409024666779</v>
      </c>
      <c r="C107" s="28">
        <f>'2027 at 2026 Rates'!$Y109</f>
        <v>0</v>
      </c>
      <c r="D107" s="48">
        <f>'2027 at 2026 Rates'!$Z109</f>
        <v>0</v>
      </c>
      <c r="E107" s="30">
        <f t="shared" ref="E107:H107" si="207">+E105+E106</f>
        <v>0</v>
      </c>
      <c r="F107" s="29">
        <f t="shared" si="207"/>
        <v>0.26412476019589137</v>
      </c>
      <c r="G107" s="50">
        <f t="shared" si="207"/>
        <v>2.2055014398843366E-2</v>
      </c>
      <c r="H107" s="30">
        <f t="shared" si="207"/>
        <v>0.28617977459473476</v>
      </c>
      <c r="I107" s="30">
        <f t="shared" ref="I107:Q107" si="208">+I105+I106</f>
        <v>1.8563206770614127</v>
      </c>
      <c r="J107" s="29">
        <f t="shared" si="208"/>
        <v>1.6972340471485756</v>
      </c>
      <c r="K107" s="29"/>
      <c r="L107" s="50"/>
      <c r="M107" s="30">
        <f t="shared" si="208"/>
        <v>0</v>
      </c>
      <c r="N107" s="401">
        <f t="shared" si="208"/>
        <v>0.32526555549747715</v>
      </c>
      <c r="O107" s="431">
        <f t="shared" si="208"/>
        <v>4.0202882027359887E-2</v>
      </c>
      <c r="P107" s="30">
        <f t="shared" si="208"/>
        <v>0.36546843752483704</v>
      </c>
      <c r="Q107" s="30">
        <f t="shared" si="208"/>
        <v>2.0627024846734128</v>
      </c>
      <c r="R107" s="166"/>
      <c r="S107" s="29">
        <f t="shared" ref="S107:Z107" si="209">+S105+S106</f>
        <v>0.1270931446818977</v>
      </c>
      <c r="T107" s="29">
        <f t="shared" si="209"/>
        <v>0</v>
      </c>
      <c r="U107" s="50">
        <f t="shared" si="209"/>
        <v>0</v>
      </c>
      <c r="V107" s="30">
        <f t="shared" si="209"/>
        <v>0</v>
      </c>
      <c r="W107" s="50">
        <f t="shared" si="209"/>
        <v>6.1140795301585782E-2</v>
      </c>
      <c r="X107" s="50">
        <f t="shared" si="209"/>
        <v>1.8147867628516522E-2</v>
      </c>
      <c r="Y107" s="50">
        <f t="shared" si="209"/>
        <v>7.928866293010231E-2</v>
      </c>
      <c r="Z107" s="30">
        <f t="shared" si="209"/>
        <v>0.20638180761200001</v>
      </c>
      <c r="AA107" s="216">
        <f t="shared" si="205"/>
        <v>2.3035738953510274E-2</v>
      </c>
      <c r="AB107" s="174">
        <f t="shared" si="205"/>
        <v>0</v>
      </c>
      <c r="AC107" s="175">
        <f t="shared" si="205"/>
        <v>0</v>
      </c>
      <c r="AD107" s="176">
        <f t="shared" si="205"/>
        <v>0</v>
      </c>
      <c r="AE107" s="174">
        <f t="shared" si="205"/>
        <v>1.1081820372786355E-2</v>
      </c>
      <c r="AF107" s="175">
        <f t="shared" si="205"/>
        <v>3.2893162121348501E-3</v>
      </c>
      <c r="AG107" s="176">
        <f t="shared" si="205"/>
        <v>1.4371136584921205E-2</v>
      </c>
      <c r="AH107" s="204">
        <f>AA107+AD107+AG107</f>
        <v>3.7406875538431479E-2</v>
      </c>
      <c r="AI107" s="179"/>
    </row>
    <row r="108" spans="1:35" s="21" customFormat="1" ht="24" customHeight="1" x14ac:dyDescent="0.25">
      <c r="A108" s="15" t="s">
        <v>78</v>
      </c>
      <c r="B108" s="28">
        <f t="shared" ref="B108:H108" si="210">B103+B107</f>
        <v>5.1244149622959219</v>
      </c>
      <c r="C108" s="28">
        <f t="shared" si="210"/>
        <v>0</v>
      </c>
      <c r="D108" s="48">
        <f t="shared" si="210"/>
        <v>0.10662113963891909</v>
      </c>
      <c r="E108" s="8">
        <f t="shared" si="210"/>
        <v>0.10662113963891909</v>
      </c>
      <c r="F108" s="28">
        <f t="shared" si="210"/>
        <v>0.26412476019589137</v>
      </c>
      <c r="G108" s="48">
        <f t="shared" si="210"/>
        <v>2.2055014398843366E-2</v>
      </c>
      <c r="H108" s="8">
        <f t="shared" si="210"/>
        <v>0.28617977459473476</v>
      </c>
      <c r="I108" s="8">
        <f t="shared" ref="I108:Q108" si="211">I103+I107</f>
        <v>5.5172158765295762</v>
      </c>
      <c r="J108" s="28">
        <f t="shared" si="211"/>
        <v>4.9277856530495416</v>
      </c>
      <c r="K108" s="28">
        <f t="shared" si="211"/>
        <v>0</v>
      </c>
      <c r="L108" s="48">
        <f t="shared" si="211"/>
        <v>0.10662113963891909</v>
      </c>
      <c r="M108" s="8">
        <f t="shared" si="211"/>
        <v>0.10662113963891909</v>
      </c>
      <c r="N108" s="231">
        <f t="shared" si="211"/>
        <v>0.32526555549747715</v>
      </c>
      <c r="O108" s="432">
        <f t="shared" si="211"/>
        <v>4.0202882027359887E-2</v>
      </c>
      <c r="P108" s="8">
        <f t="shared" si="211"/>
        <v>0.36546843752483704</v>
      </c>
      <c r="Q108" s="8">
        <f t="shared" si="211"/>
        <v>5.3998752302132971</v>
      </c>
      <c r="R108" s="166"/>
      <c r="S108" s="28">
        <f t="shared" ref="S108:Z108" si="212">S103+S107</f>
        <v>-0.19662930924638089</v>
      </c>
      <c r="T108" s="28">
        <f t="shared" si="212"/>
        <v>0</v>
      </c>
      <c r="U108" s="48">
        <f t="shared" si="212"/>
        <v>0</v>
      </c>
      <c r="V108" s="8">
        <f t="shared" si="212"/>
        <v>0</v>
      </c>
      <c r="W108" s="28">
        <f t="shared" si="212"/>
        <v>6.1140795301585782E-2</v>
      </c>
      <c r="X108" s="48">
        <f t="shared" si="212"/>
        <v>1.8147867628516522E-2</v>
      </c>
      <c r="Y108" s="8">
        <f t="shared" si="212"/>
        <v>7.928866293010231E-2</v>
      </c>
      <c r="Z108" s="8">
        <f t="shared" si="212"/>
        <v>-0.11734064631627858</v>
      </c>
      <c r="AA108" s="216">
        <f t="shared" si="205"/>
        <v>-3.5639227038921688E-2</v>
      </c>
      <c r="AB108" s="170">
        <f t="shared" si="205"/>
        <v>0</v>
      </c>
      <c r="AC108" s="171">
        <f t="shared" si="205"/>
        <v>0</v>
      </c>
      <c r="AD108" s="172">
        <f t="shared" si="205"/>
        <v>0</v>
      </c>
      <c r="AE108" s="170">
        <f t="shared" si="205"/>
        <v>1.1081820372786355E-2</v>
      </c>
      <c r="AF108" s="171">
        <f t="shared" si="205"/>
        <v>3.2893162121348501E-3</v>
      </c>
      <c r="AG108" s="172">
        <f t="shared" si="205"/>
        <v>1.4371136584921205E-2</v>
      </c>
      <c r="AH108" s="202">
        <f>AA108+AD108+AG108</f>
        <v>-2.1268090454000483E-2</v>
      </c>
      <c r="AI108" s="173"/>
    </row>
    <row r="109" spans="1:35" s="21" customFormat="1" ht="11.1" customHeight="1" x14ac:dyDescent="0.25">
      <c r="A109" s="15"/>
      <c r="B109" s="28"/>
      <c r="C109" s="28"/>
      <c r="D109" s="48"/>
      <c r="E109" s="8"/>
      <c r="F109" s="28"/>
      <c r="G109" s="48"/>
      <c r="H109" s="185"/>
      <c r="I109" s="8"/>
      <c r="J109" s="28"/>
      <c r="K109" s="28"/>
      <c r="L109" s="48"/>
      <c r="M109" s="8"/>
      <c r="N109" s="231"/>
      <c r="O109" s="432"/>
      <c r="P109" s="185"/>
      <c r="Q109" s="8"/>
      <c r="R109" s="166"/>
      <c r="S109" s="28"/>
      <c r="T109" s="28"/>
      <c r="U109" s="48"/>
      <c r="V109" s="8"/>
      <c r="W109" s="28"/>
      <c r="X109" s="48"/>
      <c r="Y109" s="185"/>
      <c r="Z109" s="8"/>
      <c r="AA109" s="216"/>
      <c r="AB109" s="177"/>
      <c r="AC109" s="173"/>
      <c r="AD109" s="178"/>
      <c r="AE109" s="177"/>
      <c r="AF109" s="173"/>
      <c r="AG109" s="178"/>
      <c r="AH109" s="203"/>
      <c r="AI109" s="173"/>
    </row>
    <row r="110" spans="1:35" s="21" customFormat="1" ht="24" customHeight="1" x14ac:dyDescent="0.25">
      <c r="A110" s="15" t="s">
        <v>79</v>
      </c>
      <c r="B110" s="28"/>
      <c r="C110" s="28"/>
      <c r="D110" s="48"/>
      <c r="E110" s="8"/>
      <c r="F110" s="28"/>
      <c r="G110" s="48"/>
      <c r="H110" s="185"/>
      <c r="I110" s="8"/>
      <c r="J110" s="28"/>
      <c r="K110" s="28"/>
      <c r="L110" s="48"/>
      <c r="M110" s="8"/>
      <c r="N110" s="231"/>
      <c r="O110" s="432"/>
      <c r="P110" s="185"/>
      <c r="Q110" s="8"/>
      <c r="R110" s="166"/>
      <c r="S110" s="28"/>
      <c r="T110" s="28"/>
      <c r="U110" s="48"/>
      <c r="V110" s="8"/>
      <c r="W110" s="28"/>
      <c r="X110" s="48"/>
      <c r="Y110" s="185"/>
      <c r="Z110" s="8"/>
      <c r="AA110" s="216"/>
      <c r="AB110" s="177"/>
      <c r="AC110" s="173"/>
      <c r="AD110" s="178"/>
      <c r="AE110" s="177"/>
      <c r="AF110" s="173"/>
      <c r="AG110" s="178"/>
      <c r="AH110" s="203"/>
      <c r="AI110" s="173"/>
    </row>
    <row r="111" spans="1:35" s="21" customFormat="1" ht="24" customHeight="1" x14ac:dyDescent="0.2">
      <c r="A111" s="19" t="s">
        <v>49</v>
      </c>
      <c r="B111" s="28">
        <f>'2027 at 2026 Rates'!$W113</f>
        <v>4.1950200763225993</v>
      </c>
      <c r="C111" s="28">
        <f>'2027 at 2026 Rates'!$Y113</f>
        <v>0</v>
      </c>
      <c r="D111" s="48">
        <f>'2027 at 2026 Rates'!$Z113</f>
        <v>0.12584224339952815</v>
      </c>
      <c r="E111" s="8">
        <f>SUM(C111:D111)</f>
        <v>0.12584224339952815</v>
      </c>
      <c r="F111" s="28"/>
      <c r="G111" s="48"/>
      <c r="H111" s="169"/>
      <c r="I111" s="8">
        <f>B111+E111+H111</f>
        <v>4.3208623197221279</v>
      </c>
      <c r="J111" s="28">
        <f>'2027 at 2027 Rates'!$W113</f>
        <v>3.8129386243788543</v>
      </c>
      <c r="K111" s="28">
        <f>'2027 at 2027 Rates'!$Y113</f>
        <v>0</v>
      </c>
      <c r="L111" s="48">
        <f>'2027 at 2027 Rates'!$Z113</f>
        <v>0.12584224339952815</v>
      </c>
      <c r="M111" s="8">
        <f>SUM(K111:L111)</f>
        <v>0.12584224339952815</v>
      </c>
      <c r="N111" s="231"/>
      <c r="O111" s="432"/>
      <c r="P111" s="169"/>
      <c r="Q111" s="8">
        <f>J111+M111+P111</f>
        <v>3.9387808677783824</v>
      </c>
      <c r="R111" s="166"/>
      <c r="S111" s="28">
        <f>J111-B111</f>
        <v>-0.38208145194374499</v>
      </c>
      <c r="T111" s="28">
        <f>K111-C111</f>
        <v>0</v>
      </c>
      <c r="U111" s="48">
        <f>L111-D111</f>
        <v>0</v>
      </c>
      <c r="V111" s="8">
        <f t="shared" ref="V111" si="213">SUM(T111:U111)</f>
        <v>0</v>
      </c>
      <c r="W111" s="28">
        <f>N111-F111</f>
        <v>0</v>
      </c>
      <c r="X111" s="48">
        <f>O111-G111</f>
        <v>0</v>
      </c>
      <c r="Y111" s="169">
        <f>SUM(W111:X111)</f>
        <v>0</v>
      </c>
      <c r="Z111" s="8">
        <f>S111+V111+Y111</f>
        <v>-0.38208145194374499</v>
      </c>
      <c r="AA111" s="216">
        <f>S111/$I$116</f>
        <v>-5.4954427993656657E-2</v>
      </c>
      <c r="AB111" s="170">
        <f>T111/$I$116</f>
        <v>0</v>
      </c>
      <c r="AC111" s="171">
        <f>U111/$I$116</f>
        <v>0</v>
      </c>
      <c r="AD111" s="172">
        <f>AB111+AC111</f>
        <v>0</v>
      </c>
      <c r="AE111" s="170"/>
      <c r="AF111" s="171"/>
      <c r="AG111" s="172"/>
      <c r="AH111" s="202">
        <f>AA111+AD111+AG111</f>
        <v>-5.4954427993656657E-2</v>
      </c>
      <c r="AI111" s="173"/>
    </row>
    <row r="112" spans="1:35" s="21" customFormat="1" ht="24" customHeight="1" x14ac:dyDescent="0.2">
      <c r="A112" s="19" t="s">
        <v>50</v>
      </c>
      <c r="B112" s="28"/>
      <c r="C112" s="28"/>
      <c r="D112" s="48"/>
      <c r="E112" s="8"/>
      <c r="F112" s="28"/>
      <c r="G112" s="48"/>
      <c r="H112" s="169"/>
      <c r="I112" s="8"/>
      <c r="J112" s="28"/>
      <c r="K112" s="28"/>
      <c r="L112" s="48"/>
      <c r="M112" s="8"/>
      <c r="N112" s="231"/>
      <c r="O112" s="432"/>
      <c r="P112" s="169"/>
      <c r="Q112" s="8"/>
      <c r="R112" s="166"/>
      <c r="S112" s="28"/>
      <c r="T112" s="28"/>
      <c r="U112" s="48"/>
      <c r="V112" s="8"/>
      <c r="W112" s="28"/>
      <c r="X112" s="48"/>
      <c r="Y112" s="169"/>
      <c r="Z112" s="8"/>
      <c r="AA112" s="216"/>
      <c r="AB112" s="177"/>
      <c r="AC112" s="173"/>
      <c r="AD112" s="178"/>
      <c r="AE112" s="177"/>
      <c r="AF112" s="173"/>
      <c r="AG112" s="178"/>
      <c r="AH112" s="203"/>
      <c r="AI112" s="173"/>
    </row>
    <row r="113" spans="1:35" s="21" customFormat="1" ht="24" customHeight="1" x14ac:dyDescent="0.2">
      <c r="A113" s="19" t="s">
        <v>67</v>
      </c>
      <c r="B113" s="28">
        <f>'2027 at 2026 Rates'!$W115</f>
        <v>1.8282030013112101</v>
      </c>
      <c r="C113" s="28"/>
      <c r="D113" s="48"/>
      <c r="E113" s="8">
        <v>0</v>
      </c>
      <c r="F113" s="28">
        <f>'2027 at 2026 Rates'!$AB115</f>
        <v>0.23184768135060732</v>
      </c>
      <c r="G113" s="48">
        <f>'2027 at 2026 Rates'!$AC115</f>
        <v>1.9359805368999384E-2</v>
      </c>
      <c r="H113" s="8">
        <f>SUM(F113:G113)</f>
        <v>0.25120748671960669</v>
      </c>
      <c r="I113" s="8">
        <f>B113+E113+H113</f>
        <v>2.0794104880308169</v>
      </c>
      <c r="J113" s="28">
        <f>'2027 at 2027 Rates'!$W115</f>
        <v>1.973353362343317</v>
      </c>
      <c r="K113" s="28"/>
      <c r="L113" s="48"/>
      <c r="M113" s="8">
        <v>0</v>
      </c>
      <c r="N113" s="231">
        <f>'2027 at 2027 Rates'!$AB115</f>
        <v>0.28551683230825115</v>
      </c>
      <c r="O113" s="432">
        <f>'2027 at 2027 Rates'!$AC115</f>
        <v>3.5289932586185402E-2</v>
      </c>
      <c r="P113" s="8">
        <f>SUM(N113:O113)</f>
        <v>0.32080676489443655</v>
      </c>
      <c r="Q113" s="8">
        <f>J113+M113+P113</f>
        <v>2.2941601272377534</v>
      </c>
      <c r="R113" s="166"/>
      <c r="S113" s="28">
        <f t="shared" ref="S113:U114" si="214">J113-B113</f>
        <v>0.14515036103210699</v>
      </c>
      <c r="T113" s="28">
        <f t="shared" si="214"/>
        <v>0</v>
      </c>
      <c r="U113" s="48">
        <f t="shared" si="214"/>
        <v>0</v>
      </c>
      <c r="V113" s="8">
        <v>0</v>
      </c>
      <c r="W113" s="29">
        <f t="shared" ref="W113:X115" si="215">N113-F113</f>
        <v>5.3669150957643824E-2</v>
      </c>
      <c r="X113" s="50">
        <f t="shared" si="215"/>
        <v>1.5930127217186018E-2</v>
      </c>
      <c r="Y113" s="30">
        <f>SUM(W113:X113)</f>
        <v>6.9599278174829846E-2</v>
      </c>
      <c r="Z113" s="8">
        <f>S113+V113+Y113</f>
        <v>0.21474963920693685</v>
      </c>
      <c r="AA113" s="216">
        <f t="shared" ref="AA113:AC116" si="216">S113/$I$116</f>
        <v>2.0876844513160554E-2</v>
      </c>
      <c r="AB113" s="4">
        <f t="shared" si="216"/>
        <v>0</v>
      </c>
      <c r="AC113" s="5">
        <f t="shared" si="216"/>
        <v>0</v>
      </c>
      <c r="AD113" s="3">
        <f t="shared" ref="AD113:AD118" si="217">AB113+AC113</f>
        <v>0</v>
      </c>
      <c r="AE113" s="4">
        <f t="shared" ref="AE113:AF116" si="218">W113/$I$116</f>
        <v>7.7191852071813467E-3</v>
      </c>
      <c r="AF113" s="5">
        <f t="shared" si="218"/>
        <v>2.2912157201902894E-3</v>
      </c>
      <c r="AG113" s="3">
        <f t="shared" ref="AG113:AG118" si="219">AE113+AF113</f>
        <v>1.0010400927371637E-2</v>
      </c>
      <c r="AH113" s="205">
        <f>AA113+AD113+AG113</f>
        <v>3.0887245440532191E-2</v>
      </c>
      <c r="AI113" s="173"/>
    </row>
    <row r="114" spans="1:35" s="21" customFormat="1" ht="24" customHeight="1" x14ac:dyDescent="0.2">
      <c r="A114" s="19" t="s">
        <v>68</v>
      </c>
      <c r="B114" s="29">
        <f>'2027 at 2026 Rates'!$W116</f>
        <v>0.46586027354712428</v>
      </c>
      <c r="C114" s="28"/>
      <c r="D114" s="48"/>
      <c r="E114" s="30">
        <v>0</v>
      </c>
      <c r="F114" s="29">
        <f>'2027 at 2026 Rates'!$AB116</f>
        <v>7.9892115025389579E-2</v>
      </c>
      <c r="G114" s="50">
        <f>'2027 at 2026 Rates'!$AC116</f>
        <v>6.6711721609598153E-3</v>
      </c>
      <c r="H114" s="30">
        <f>SUM(F114:G114)</f>
        <v>8.6563287186349397E-2</v>
      </c>
      <c r="I114" s="30">
        <f>B114+E114+H114</f>
        <v>0.55242356073347365</v>
      </c>
      <c r="J114" s="29">
        <f>'2027 at 2027 Rates'!$W116</f>
        <v>0.50333435039228691</v>
      </c>
      <c r="K114" s="29"/>
      <c r="L114" s="50"/>
      <c r="M114" s="30">
        <v>0</v>
      </c>
      <c r="N114" s="401">
        <f>'2027 at 2027 Rates'!$AB116</f>
        <v>9.8385903518961024E-2</v>
      </c>
      <c r="O114" s="431">
        <f>'2027 at 2027 Rates'!$AC116</f>
        <v>1.2160515632460445E-2</v>
      </c>
      <c r="P114" s="30">
        <f>SUM(N114:O114)</f>
        <v>0.11054641915142147</v>
      </c>
      <c r="Q114" s="30">
        <f>J114+M114+P114</f>
        <v>0.6138807695437084</v>
      </c>
      <c r="R114" s="166"/>
      <c r="S114" s="29">
        <f t="shared" si="214"/>
        <v>3.7474076845162629E-2</v>
      </c>
      <c r="T114" s="29">
        <f t="shared" si="214"/>
        <v>0</v>
      </c>
      <c r="U114" s="50">
        <f t="shared" si="214"/>
        <v>0</v>
      </c>
      <c r="V114" s="30">
        <v>0</v>
      </c>
      <c r="W114" s="29">
        <f t="shared" si="215"/>
        <v>1.8493788493571445E-2</v>
      </c>
      <c r="X114" s="50">
        <f t="shared" si="215"/>
        <v>5.48934347150063E-3</v>
      </c>
      <c r="Y114" s="30">
        <f>SUM(W114:X114)</f>
        <v>2.3983131965072076E-2</v>
      </c>
      <c r="Z114" s="30">
        <f>S114+V114+Y114</f>
        <v>6.1457208810234705E-2</v>
      </c>
      <c r="AA114" s="216">
        <f t="shared" si="216"/>
        <v>5.3898624158271171E-3</v>
      </c>
      <c r="AB114" s="174">
        <f t="shared" si="216"/>
        <v>0</v>
      </c>
      <c r="AC114" s="175">
        <f t="shared" si="216"/>
        <v>0</v>
      </c>
      <c r="AD114" s="176">
        <f t="shared" si="217"/>
        <v>0</v>
      </c>
      <c r="AE114" s="174">
        <f t="shared" si="218"/>
        <v>2.6599447916920167E-3</v>
      </c>
      <c r="AF114" s="175">
        <f t="shared" si="218"/>
        <v>7.8952728273615734E-4</v>
      </c>
      <c r="AG114" s="176">
        <f t="shared" si="219"/>
        <v>3.449472074428174E-3</v>
      </c>
      <c r="AH114" s="204">
        <f>AA114+AD114+AG114</f>
        <v>8.839334490255292E-3</v>
      </c>
      <c r="AI114" s="173"/>
    </row>
    <row r="115" spans="1:35" s="21" customFormat="1" ht="24" customHeight="1" x14ac:dyDescent="0.2">
      <c r="A115" s="19" t="s">
        <v>69</v>
      </c>
      <c r="B115" s="29">
        <f>+B113+B114</f>
        <v>2.2940632748583343</v>
      </c>
      <c r="C115" s="28">
        <f t="shared" ref="C115:H115" si="220">+C113+C114</f>
        <v>0</v>
      </c>
      <c r="D115" s="48">
        <f t="shared" si="220"/>
        <v>0</v>
      </c>
      <c r="E115" s="30">
        <f t="shared" si="220"/>
        <v>0</v>
      </c>
      <c r="F115" s="29">
        <f t="shared" si="220"/>
        <v>0.31173979637599691</v>
      </c>
      <c r="G115" s="50">
        <f t="shared" si="220"/>
        <v>2.6030977529959198E-2</v>
      </c>
      <c r="H115" s="30">
        <f t="shared" si="220"/>
        <v>0.33777077390595611</v>
      </c>
      <c r="I115" s="30">
        <f t="shared" ref="I115:J115" si="221">+I113+I114</f>
        <v>2.6318340487642904</v>
      </c>
      <c r="J115" s="29">
        <f t="shared" si="221"/>
        <v>2.476687712735604</v>
      </c>
      <c r="K115" s="29"/>
      <c r="L115" s="50"/>
      <c r="M115" s="30">
        <f t="shared" ref="M115:Q115" si="222">+M113+M114</f>
        <v>0</v>
      </c>
      <c r="N115" s="401">
        <f t="shared" si="222"/>
        <v>0.38390273582721218</v>
      </c>
      <c r="O115" s="431">
        <f t="shared" si="222"/>
        <v>4.7450448218645844E-2</v>
      </c>
      <c r="P115" s="30">
        <f t="shared" si="222"/>
        <v>0.43135318404585798</v>
      </c>
      <c r="Q115" s="30">
        <f t="shared" si="222"/>
        <v>2.9080408967814617</v>
      </c>
      <c r="R115" s="166"/>
      <c r="S115" s="29">
        <f t="shared" ref="S115" si="223">+S113+S114</f>
        <v>0.18262443787726962</v>
      </c>
      <c r="T115" s="29">
        <f>K115-C115</f>
        <v>0</v>
      </c>
      <c r="U115" s="50">
        <f>L115-D115</f>
        <v>0</v>
      </c>
      <c r="V115" s="8">
        <v>0</v>
      </c>
      <c r="W115" s="28">
        <f t="shared" si="215"/>
        <v>7.2162939451215269E-2</v>
      </c>
      <c r="X115" s="48">
        <f t="shared" si="215"/>
        <v>2.1419470688686645E-2</v>
      </c>
      <c r="Y115" s="8">
        <f>SUM(W115:X115)</f>
        <v>9.3582410139901914E-2</v>
      </c>
      <c r="Z115" s="8">
        <f>S115+V115+Y115</f>
        <v>0.27620684801717155</v>
      </c>
      <c r="AA115" s="216">
        <f t="shared" si="216"/>
        <v>2.6266706928987672E-2</v>
      </c>
      <c r="AB115" s="174">
        <f t="shared" si="216"/>
        <v>0</v>
      </c>
      <c r="AC115" s="175">
        <f t="shared" si="216"/>
        <v>0</v>
      </c>
      <c r="AD115" s="176">
        <f t="shared" si="217"/>
        <v>0</v>
      </c>
      <c r="AE115" s="174">
        <f t="shared" si="218"/>
        <v>1.0379129998873363E-2</v>
      </c>
      <c r="AF115" s="175">
        <f t="shared" si="218"/>
        <v>3.0807430029264463E-3</v>
      </c>
      <c r="AG115" s="176">
        <f t="shared" si="219"/>
        <v>1.3459873001799809E-2</v>
      </c>
      <c r="AH115" s="204">
        <f>AA115+AD115+AG115</f>
        <v>3.972657993078748E-2</v>
      </c>
      <c r="AI115" s="173"/>
    </row>
    <row r="116" spans="1:35" s="21" customFormat="1" ht="24" customHeight="1" x14ac:dyDescent="0.25">
      <c r="A116" s="15" t="s">
        <v>78</v>
      </c>
      <c r="B116" s="28">
        <f>B111+B115</f>
        <v>6.489083351180934</v>
      </c>
      <c r="C116" s="28">
        <f>C111+C115</f>
        <v>0</v>
      </c>
      <c r="D116" s="48">
        <f>D111+D115</f>
        <v>0.12584224339952815</v>
      </c>
      <c r="E116" s="8">
        <f t="shared" ref="E116" si="224">E111+E115</f>
        <v>0.12584224339952815</v>
      </c>
      <c r="F116" s="28">
        <f>F111+F115</f>
        <v>0.31173979637599691</v>
      </c>
      <c r="G116" s="48">
        <f>G111+G115</f>
        <v>2.6030977529959198E-2</v>
      </c>
      <c r="H116" s="8">
        <f t="shared" ref="H116" si="225">H111+H115</f>
        <v>0.33777077390595611</v>
      </c>
      <c r="I116" s="8">
        <f>I111+I115</f>
        <v>6.9526963684864178</v>
      </c>
      <c r="J116" s="28">
        <f>J111+J115</f>
        <v>6.2896263371144583</v>
      </c>
      <c r="K116" s="28">
        <f>K111+K115</f>
        <v>0</v>
      </c>
      <c r="L116" s="48">
        <f>L111+L115</f>
        <v>0.12584224339952815</v>
      </c>
      <c r="M116" s="8">
        <f t="shared" ref="M116:P116" si="226">M111+M115</f>
        <v>0.12584224339952815</v>
      </c>
      <c r="N116" s="231">
        <f>N111+N115</f>
        <v>0.38390273582721218</v>
      </c>
      <c r="O116" s="432">
        <f>O111+O115</f>
        <v>4.7450448218645844E-2</v>
      </c>
      <c r="P116" s="8">
        <f t="shared" si="226"/>
        <v>0.43135318404585798</v>
      </c>
      <c r="Q116" s="8">
        <f>Q111+Q115</f>
        <v>6.8468217645598441</v>
      </c>
      <c r="R116" s="166"/>
      <c r="S116" s="28">
        <f>S111+S115</f>
        <v>-0.19945701406647537</v>
      </c>
      <c r="T116" s="28">
        <f>T111+T115</f>
        <v>0</v>
      </c>
      <c r="U116" s="48">
        <f>U111+U115</f>
        <v>0</v>
      </c>
      <c r="V116" s="8">
        <f t="shared" ref="V116" si="227">V111+V115</f>
        <v>0</v>
      </c>
      <c r="W116" s="28">
        <f>W111+W115</f>
        <v>7.2162939451215269E-2</v>
      </c>
      <c r="X116" s="48">
        <f>X111+X115</f>
        <v>2.1419470688686645E-2</v>
      </c>
      <c r="Y116" s="8">
        <f t="shared" ref="Y116" si="228">Y111+Y115</f>
        <v>9.3582410139901914E-2</v>
      </c>
      <c r="Z116" s="8">
        <f>Z111+Z115</f>
        <v>-0.10587460392657344</v>
      </c>
      <c r="AA116" s="216">
        <f t="shared" si="216"/>
        <v>-2.8687721064668985E-2</v>
      </c>
      <c r="AB116" s="170">
        <f t="shared" si="216"/>
        <v>0</v>
      </c>
      <c r="AC116" s="171">
        <f t="shared" si="216"/>
        <v>0</v>
      </c>
      <c r="AD116" s="172">
        <f t="shared" si="217"/>
        <v>0</v>
      </c>
      <c r="AE116" s="170">
        <f t="shared" si="218"/>
        <v>1.0379129998873363E-2</v>
      </c>
      <c r="AF116" s="171">
        <f t="shared" si="218"/>
        <v>3.0807430029264463E-3</v>
      </c>
      <c r="AG116" s="172">
        <f t="shared" si="219"/>
        <v>1.3459873001799809E-2</v>
      </c>
      <c r="AH116" s="202">
        <f>AA116+AD116+AG116</f>
        <v>-1.5227848062869176E-2</v>
      </c>
      <c r="AI116" s="173"/>
    </row>
    <row r="117" spans="1:35" s="21" customFormat="1" ht="16.5" customHeight="1" x14ac:dyDescent="0.25">
      <c r="A117" s="15"/>
      <c r="B117" s="28"/>
      <c r="C117" s="28"/>
      <c r="D117" s="48"/>
      <c r="E117" s="8"/>
      <c r="F117" s="28"/>
      <c r="G117" s="48"/>
      <c r="H117" s="185"/>
      <c r="I117" s="8"/>
      <c r="J117" s="28"/>
      <c r="K117" s="28"/>
      <c r="L117" s="48"/>
      <c r="M117" s="8"/>
      <c r="N117" s="231"/>
      <c r="O117" s="432"/>
      <c r="P117" s="185"/>
      <c r="Q117" s="8"/>
      <c r="R117" s="166"/>
      <c r="S117" s="28"/>
      <c r="T117" s="28"/>
      <c r="U117" s="48"/>
      <c r="V117" s="8"/>
      <c r="W117" s="28"/>
      <c r="X117" s="48"/>
      <c r="Y117" s="185"/>
      <c r="Z117" s="8"/>
      <c r="AA117" s="216"/>
      <c r="AB117" s="177"/>
      <c r="AC117" s="173"/>
      <c r="AD117" s="178"/>
      <c r="AE117" s="177"/>
      <c r="AF117" s="173"/>
      <c r="AG117" s="178"/>
      <c r="AH117" s="203"/>
      <c r="AI117" s="173"/>
    </row>
    <row r="118" spans="1:35" s="21" customFormat="1" ht="15.75" x14ac:dyDescent="0.25">
      <c r="A118" s="15" t="s">
        <v>80</v>
      </c>
      <c r="B118" s="28">
        <f>B108+B116</f>
        <v>11.613498313476857</v>
      </c>
      <c r="C118" s="28">
        <f>C108+C116</f>
        <v>0</v>
      </c>
      <c r="D118" s="48">
        <f>D108+D116</f>
        <v>0.23246338303844724</v>
      </c>
      <c r="E118" s="8">
        <f t="shared" ref="E118" si="229">E108+E116</f>
        <v>0.23246338303844724</v>
      </c>
      <c r="F118" s="28">
        <f>F108+F116</f>
        <v>0.57586455657188829</v>
      </c>
      <c r="G118" s="48">
        <f>G108+G116</f>
        <v>4.8085991928802564E-2</v>
      </c>
      <c r="H118" s="8">
        <f t="shared" ref="H118" si="230">H108+H116</f>
        <v>0.62395054850069087</v>
      </c>
      <c r="I118" s="8">
        <f t="shared" ref="I118" si="231">I108+I116</f>
        <v>12.469912245015994</v>
      </c>
      <c r="J118" s="28">
        <f>J108+J116</f>
        <v>11.217411990163999</v>
      </c>
      <c r="K118" s="28">
        <f>K108+K116</f>
        <v>0</v>
      </c>
      <c r="L118" s="48">
        <f>L108+L116</f>
        <v>0.23246338303844724</v>
      </c>
      <c r="M118" s="8">
        <f t="shared" ref="M118:Q118" si="232">M108+M116</f>
        <v>0.23246338303844724</v>
      </c>
      <c r="N118" s="231">
        <f>N108+N116</f>
        <v>0.70916829132468928</v>
      </c>
      <c r="O118" s="432">
        <f>O108+O116</f>
        <v>8.7653330246005731E-2</v>
      </c>
      <c r="P118" s="8">
        <f t="shared" si="232"/>
        <v>0.79682162157069503</v>
      </c>
      <c r="Q118" s="8">
        <f t="shared" si="232"/>
        <v>12.246696994773142</v>
      </c>
      <c r="R118" s="166"/>
      <c r="S118" s="28">
        <f>S108+S116</f>
        <v>-0.39608632331285626</v>
      </c>
      <c r="T118" s="28">
        <f>T108+T116</f>
        <v>0</v>
      </c>
      <c r="U118" s="48">
        <f t="shared" ref="U118:Z118" si="233">U108+U116</f>
        <v>0</v>
      </c>
      <c r="V118" s="8">
        <f t="shared" si="233"/>
        <v>0</v>
      </c>
      <c r="W118" s="28">
        <f t="shared" si="233"/>
        <v>0.13330373475280105</v>
      </c>
      <c r="X118" s="48">
        <f t="shared" si="233"/>
        <v>3.9567338317203167E-2</v>
      </c>
      <c r="Y118" s="8">
        <f t="shared" si="233"/>
        <v>0.17287107307000421</v>
      </c>
      <c r="Z118" s="8">
        <f t="shared" si="233"/>
        <v>-0.22321525024285202</v>
      </c>
      <c r="AA118" s="216">
        <f>S118/$I$118</f>
        <v>-3.1763360922701364E-2</v>
      </c>
      <c r="AB118" s="170">
        <f>T118/$I$118</f>
        <v>0</v>
      </c>
      <c r="AC118" s="171">
        <f>U118/$I$118</f>
        <v>0</v>
      </c>
      <c r="AD118" s="172">
        <f t="shared" si="217"/>
        <v>0</v>
      </c>
      <c r="AE118" s="170">
        <f>W118/$I$118</f>
        <v>1.0690029900256935E-2</v>
      </c>
      <c r="AF118" s="171">
        <f>X118/$I$118</f>
        <v>3.1730246003148529E-3</v>
      </c>
      <c r="AG118" s="172">
        <f t="shared" si="219"/>
        <v>1.3863054500571789E-2</v>
      </c>
      <c r="AH118" s="202">
        <f>AA118+AD118+AG118</f>
        <v>-1.7900306422129576E-2</v>
      </c>
      <c r="AI118" s="173"/>
    </row>
    <row r="119" spans="1:35" s="21" customFormat="1" ht="13.5" customHeight="1" x14ac:dyDescent="0.25">
      <c r="A119" s="15"/>
      <c r="B119" s="28"/>
      <c r="C119" s="28"/>
      <c r="D119" s="48"/>
      <c r="E119" s="8"/>
      <c r="F119" s="28"/>
      <c r="G119" s="48"/>
      <c r="H119" s="185"/>
      <c r="I119" s="8"/>
      <c r="J119" s="28"/>
      <c r="K119" s="28"/>
      <c r="L119" s="48"/>
      <c r="M119" s="8"/>
      <c r="N119" s="231"/>
      <c r="O119" s="432"/>
      <c r="P119" s="185"/>
      <c r="Q119" s="8"/>
      <c r="R119" s="166"/>
      <c r="S119" s="28"/>
      <c r="T119" s="28"/>
      <c r="U119" s="48"/>
      <c r="V119" s="8"/>
      <c r="W119" s="28"/>
      <c r="X119" s="48"/>
      <c r="Y119" s="185"/>
      <c r="Z119" s="8"/>
      <c r="AA119" s="216"/>
      <c r="AB119" s="177"/>
      <c r="AC119" s="173"/>
      <c r="AD119" s="178"/>
      <c r="AE119" s="177"/>
      <c r="AF119" s="173"/>
      <c r="AG119" s="178"/>
      <c r="AH119" s="203"/>
      <c r="AI119" s="173"/>
    </row>
    <row r="120" spans="1:35" ht="15.75" x14ac:dyDescent="0.25">
      <c r="A120" s="15" t="s">
        <v>81</v>
      </c>
      <c r="B120" s="28"/>
      <c r="C120" s="28"/>
      <c r="D120" s="48"/>
      <c r="E120" s="8"/>
      <c r="F120" s="28"/>
      <c r="G120" s="48"/>
      <c r="H120" s="185"/>
      <c r="I120" s="8"/>
      <c r="J120" s="28"/>
      <c r="K120" s="28"/>
      <c r="L120" s="48"/>
      <c r="M120" s="8"/>
      <c r="N120" s="231"/>
      <c r="O120" s="432"/>
      <c r="P120" s="185"/>
      <c r="Q120" s="8"/>
      <c r="R120" s="166"/>
      <c r="S120" s="28"/>
      <c r="T120" s="28"/>
      <c r="U120" s="48"/>
      <c r="V120" s="8"/>
      <c r="W120" s="28"/>
      <c r="X120" s="48"/>
      <c r="Y120" s="185"/>
      <c r="Z120" s="8"/>
      <c r="AA120" s="216"/>
      <c r="AB120" s="177"/>
      <c r="AC120" s="173"/>
      <c r="AD120" s="178"/>
      <c r="AE120" s="177"/>
      <c r="AF120" s="173"/>
      <c r="AG120" s="178"/>
      <c r="AH120" s="203"/>
      <c r="AI120" s="173"/>
    </row>
    <row r="121" spans="1:35" ht="15.75" x14ac:dyDescent="0.25">
      <c r="A121" s="15" t="s">
        <v>77</v>
      </c>
      <c r="B121" s="28"/>
      <c r="C121" s="28"/>
      <c r="D121" s="48"/>
      <c r="E121" s="8"/>
      <c r="F121" s="28"/>
      <c r="G121" s="48"/>
      <c r="H121" s="185"/>
      <c r="I121" s="8"/>
      <c r="J121" s="28"/>
      <c r="K121" s="28"/>
      <c r="L121" s="48"/>
      <c r="M121" s="8"/>
      <c r="N121" s="231"/>
      <c r="O121" s="432"/>
      <c r="P121" s="185"/>
      <c r="Q121" s="8"/>
      <c r="R121" s="166"/>
      <c r="S121" s="28"/>
      <c r="T121" s="28"/>
      <c r="U121" s="48"/>
      <c r="V121" s="8"/>
      <c r="W121" s="28"/>
      <c r="X121" s="48"/>
      <c r="Y121" s="185"/>
      <c r="Z121" s="8"/>
      <c r="AA121" s="216"/>
      <c r="AB121" s="177"/>
      <c r="AC121" s="173"/>
      <c r="AD121" s="178"/>
      <c r="AE121" s="177"/>
      <c r="AF121" s="173"/>
      <c r="AG121" s="178"/>
      <c r="AH121" s="203"/>
      <c r="AI121" s="173"/>
    </row>
    <row r="122" spans="1:35" ht="22.5" customHeight="1" x14ac:dyDescent="0.2">
      <c r="A122" s="19" t="s">
        <v>49</v>
      </c>
      <c r="B122" s="28">
        <f>'2027 at 2026 Rates'!$W124</f>
        <v>27.382453874403218</v>
      </c>
      <c r="C122" s="28">
        <f>'2027 at 2026 Rates'!$Y124</f>
        <v>0</v>
      </c>
      <c r="D122" s="34">
        <f>'2027 at 2026 Rates'!$Z124</f>
        <v>0.74136645959909186</v>
      </c>
      <c r="E122" s="8">
        <f>SUM(C122:D122)</f>
        <v>0.74136645959909186</v>
      </c>
      <c r="F122" s="28"/>
      <c r="G122" s="48"/>
      <c r="H122" s="169"/>
      <c r="I122" s="8">
        <f>B122+E122+H122</f>
        <v>28.123820334002311</v>
      </c>
      <c r="J122" s="28">
        <f>'2027 at 2027 Rates'!$W124</f>
        <v>24.700563593273301</v>
      </c>
      <c r="K122" s="28">
        <f>'2027 at 2027 Rates'!$Y124</f>
        <v>0</v>
      </c>
      <c r="L122" s="48">
        <f>'2027 at 2027 Rates'!$Z124</f>
        <v>0.74136645959909186</v>
      </c>
      <c r="M122" s="8">
        <f>SUM(K122:L122)</f>
        <v>0.74136645959909186</v>
      </c>
      <c r="N122" s="231"/>
      <c r="O122" s="432"/>
      <c r="P122" s="169"/>
      <c r="Q122" s="8">
        <f>J122+M122+P122</f>
        <v>25.441930052872394</v>
      </c>
      <c r="R122" s="166"/>
      <c r="S122" s="28">
        <f>J122-B122</f>
        <v>-2.6818902811299168</v>
      </c>
      <c r="T122" s="28">
        <f>K122-C122</f>
        <v>0</v>
      </c>
      <c r="U122" s="48">
        <f>L122-D122</f>
        <v>0</v>
      </c>
      <c r="V122" s="8">
        <f>SUM(T122:U122)</f>
        <v>0</v>
      </c>
      <c r="W122" s="28">
        <f>N122-F122</f>
        <v>0</v>
      </c>
      <c r="X122" s="48">
        <f>O122-G122</f>
        <v>0</v>
      </c>
      <c r="Y122" s="8">
        <f>SUM(W122:X122)</f>
        <v>0</v>
      </c>
      <c r="Z122" s="8">
        <f>S122+V122+Y122</f>
        <v>-2.6818902811299168</v>
      </c>
      <c r="AA122" s="216">
        <f t="shared" ref="AA122:AG122" si="234">S122/$I$127</f>
        <v>-7.0504342496347988E-2</v>
      </c>
      <c r="AB122" s="4">
        <f t="shared" si="234"/>
        <v>0</v>
      </c>
      <c r="AC122" s="5">
        <f t="shared" si="234"/>
        <v>0</v>
      </c>
      <c r="AD122" s="3">
        <f t="shared" si="234"/>
        <v>0</v>
      </c>
      <c r="AE122" s="4">
        <f t="shared" si="234"/>
        <v>0</v>
      </c>
      <c r="AF122" s="5">
        <f t="shared" si="234"/>
        <v>0</v>
      </c>
      <c r="AG122" s="3">
        <f t="shared" si="234"/>
        <v>0</v>
      </c>
      <c r="AH122" s="205">
        <f t="shared" ref="AH122:AH127" si="235">AA122+AD122+AG122</f>
        <v>-7.0504342496347988E-2</v>
      </c>
      <c r="AI122" s="173"/>
    </row>
    <row r="123" spans="1:35" ht="22.5" customHeight="1" x14ac:dyDescent="0.2">
      <c r="A123" s="19" t="s">
        <v>50</v>
      </c>
      <c r="B123" s="28"/>
      <c r="C123" s="28"/>
      <c r="D123" s="48"/>
      <c r="E123" s="8"/>
      <c r="F123" s="28"/>
      <c r="G123" s="48"/>
      <c r="H123" s="169"/>
      <c r="I123" s="8"/>
      <c r="J123" s="28"/>
      <c r="K123" s="28"/>
      <c r="L123" s="48"/>
      <c r="M123" s="8"/>
      <c r="N123" s="231"/>
      <c r="O123" s="432"/>
      <c r="P123" s="169"/>
      <c r="Q123" s="8"/>
      <c r="R123" s="166"/>
      <c r="S123" s="28"/>
      <c r="T123" s="28"/>
      <c r="U123" s="48"/>
      <c r="V123" s="8"/>
      <c r="W123" s="28"/>
      <c r="X123" s="48"/>
      <c r="Y123" s="169"/>
      <c r="Z123" s="8"/>
      <c r="AA123" s="216"/>
      <c r="AB123" s="177"/>
      <c r="AC123" s="173"/>
      <c r="AD123" s="178"/>
      <c r="AE123" s="177"/>
      <c r="AF123" s="173"/>
      <c r="AG123" s="178"/>
      <c r="AH123" s="203">
        <f t="shared" si="235"/>
        <v>0</v>
      </c>
      <c r="AI123" s="173"/>
    </row>
    <row r="124" spans="1:35" ht="22.5" customHeight="1" x14ac:dyDescent="0.2">
      <c r="A124" s="19" t="s">
        <v>67</v>
      </c>
      <c r="B124" s="28">
        <f>'2027 at 2026 Rates'!$W126</f>
        <v>0</v>
      </c>
      <c r="C124" s="28"/>
      <c r="D124" s="48"/>
      <c r="E124" s="8"/>
      <c r="F124" s="28">
        <f>'2027 at 2026 Rates'!$AB126</f>
        <v>0</v>
      </c>
      <c r="G124" s="48">
        <f>'2027 at 2026 Rates'!$AC126</f>
        <v>0</v>
      </c>
      <c r="H124" s="8">
        <f>SUM(F124:G124)</f>
        <v>0</v>
      </c>
      <c r="I124" s="8">
        <f>B124+E124+H124</f>
        <v>0</v>
      </c>
      <c r="J124" s="28">
        <f>'2027 at 2027 Rates'!$W126</f>
        <v>0</v>
      </c>
      <c r="K124" s="28"/>
      <c r="L124" s="48"/>
      <c r="M124" s="8"/>
      <c r="N124" s="231">
        <f>'2027 at 2027 Rates'!$AB126</f>
        <v>0</v>
      </c>
      <c r="O124" s="432">
        <f>'2027 at 2027 Rates'!$AC126</f>
        <v>0</v>
      </c>
      <c r="P124" s="8">
        <f>SUM(N124:O124)</f>
        <v>0</v>
      </c>
      <c r="Q124" s="8">
        <f>J124+M124+P124</f>
        <v>0</v>
      </c>
      <c r="R124" s="166"/>
      <c r="S124" s="28">
        <f t="shared" ref="S124:U125" si="236">J124-B124</f>
        <v>0</v>
      </c>
      <c r="T124" s="28">
        <f t="shared" si="236"/>
        <v>0</v>
      </c>
      <c r="U124" s="48">
        <f t="shared" si="236"/>
        <v>0</v>
      </c>
      <c r="V124" s="8">
        <v>0</v>
      </c>
      <c r="W124" s="28">
        <f>N124-F124</f>
        <v>0</v>
      </c>
      <c r="X124" s="48">
        <f>O124-G124</f>
        <v>0</v>
      </c>
      <c r="Y124" s="8">
        <f>SUM(W124:X124)</f>
        <v>0</v>
      </c>
      <c r="Z124" s="8">
        <f>S124+V124+Y124</f>
        <v>0</v>
      </c>
      <c r="AA124" s="216">
        <f t="shared" ref="AA124:AG127" si="237">S124/$I$127</f>
        <v>0</v>
      </c>
      <c r="AB124" s="4">
        <f t="shared" si="237"/>
        <v>0</v>
      </c>
      <c r="AC124" s="5">
        <f t="shared" si="237"/>
        <v>0</v>
      </c>
      <c r="AD124" s="3">
        <f t="shared" si="237"/>
        <v>0</v>
      </c>
      <c r="AE124" s="4">
        <f t="shared" si="237"/>
        <v>0</v>
      </c>
      <c r="AF124" s="5">
        <f t="shared" si="237"/>
        <v>0</v>
      </c>
      <c r="AG124" s="3">
        <f t="shared" si="237"/>
        <v>0</v>
      </c>
      <c r="AH124" s="205">
        <f t="shared" si="235"/>
        <v>0</v>
      </c>
      <c r="AI124" s="180"/>
    </row>
    <row r="125" spans="1:35" s="23" customFormat="1" ht="22.5" customHeight="1" x14ac:dyDescent="0.2">
      <c r="A125" s="19" t="s">
        <v>68</v>
      </c>
      <c r="B125" s="29">
        <f>'2027 at 2026 Rates'!$W127</f>
        <v>7.7206271008949692</v>
      </c>
      <c r="C125" s="29"/>
      <c r="D125" s="50"/>
      <c r="E125" s="8"/>
      <c r="F125" s="29">
        <f>'2027 at 2026 Rates'!$AB127</f>
        <v>2.0251055529101167</v>
      </c>
      <c r="G125" s="50">
        <f>'2027 at 2026 Rates'!$AC127</f>
        <v>0.16910089041059564</v>
      </c>
      <c r="H125" s="30">
        <f>SUM(F125:G125)</f>
        <v>2.1942064433207125</v>
      </c>
      <c r="I125" s="30">
        <f>B125+E125+H125</f>
        <v>9.9148335442156821</v>
      </c>
      <c r="J125" s="29">
        <f>'2027 at 2027 Rates'!$W127</f>
        <v>8.7522227763154206</v>
      </c>
      <c r="K125" s="29"/>
      <c r="L125" s="50"/>
      <c r="M125" s="30"/>
      <c r="N125" s="401">
        <f>'2027 at 2027 Rates'!$AB127</f>
        <v>2.4938861548603168</v>
      </c>
      <c r="O125" s="431">
        <f>'2027 at 2027 Rates'!$AC127</f>
        <v>0.30824478392792232</v>
      </c>
      <c r="P125" s="30">
        <f>SUM(N125:O125)</f>
        <v>2.8021309387882392</v>
      </c>
      <c r="Q125" s="30">
        <f>J125+M125+P125</f>
        <v>11.554353715103659</v>
      </c>
      <c r="R125" s="168"/>
      <c r="S125" s="28">
        <f t="shared" si="236"/>
        <v>1.0315956754204514</v>
      </c>
      <c r="T125" s="28">
        <f t="shared" si="236"/>
        <v>0</v>
      </c>
      <c r="U125" s="48">
        <f t="shared" si="236"/>
        <v>0</v>
      </c>
      <c r="V125" s="8">
        <v>0</v>
      </c>
      <c r="W125" s="28">
        <f>N125-F125</f>
        <v>0.4687806019502001</v>
      </c>
      <c r="X125" s="48">
        <f>O125-G125</f>
        <v>0.13914389351732667</v>
      </c>
      <c r="Y125" s="8">
        <f>SUM(W125:X125)</f>
        <v>0.6079244954675268</v>
      </c>
      <c r="Z125" s="30">
        <f>S125+V125+Y125</f>
        <v>1.6395201708879781</v>
      </c>
      <c r="AA125" s="216">
        <f t="shared" si="237"/>
        <v>2.7119668291184517E-2</v>
      </c>
      <c r="AB125" s="174">
        <f t="shared" si="237"/>
        <v>0</v>
      </c>
      <c r="AC125" s="175">
        <f t="shared" si="237"/>
        <v>0</v>
      </c>
      <c r="AD125" s="176">
        <f t="shared" si="237"/>
        <v>0</v>
      </c>
      <c r="AE125" s="174">
        <f t="shared" si="237"/>
        <v>1.2323795774977124E-2</v>
      </c>
      <c r="AF125" s="175">
        <f t="shared" si="237"/>
        <v>3.6579605041440334E-3</v>
      </c>
      <c r="AG125" s="176">
        <f t="shared" si="237"/>
        <v>1.598175627912116E-2</v>
      </c>
      <c r="AH125" s="204">
        <f t="shared" si="235"/>
        <v>4.3101424570305677E-2</v>
      </c>
      <c r="AI125" s="179"/>
    </row>
    <row r="126" spans="1:35" ht="22.5" customHeight="1" x14ac:dyDescent="0.35">
      <c r="A126" s="19" t="s">
        <v>69</v>
      </c>
      <c r="B126" s="31">
        <f t="shared" ref="B126" si="238">+B124+B125</f>
        <v>7.7206271008949692</v>
      </c>
      <c r="C126" s="31"/>
      <c r="D126" s="20"/>
      <c r="E126" s="8"/>
      <c r="F126" s="31">
        <f t="shared" ref="F126:H126" si="239">+F124+F125</f>
        <v>2.0251055529101167</v>
      </c>
      <c r="G126" s="20">
        <f t="shared" si="239"/>
        <v>0.16910089041059564</v>
      </c>
      <c r="H126" s="30">
        <f t="shared" si="239"/>
        <v>2.1942064433207125</v>
      </c>
      <c r="I126" s="32">
        <f t="shared" ref="I126:Q126" si="240">+I124+I125</f>
        <v>9.9148335442156821</v>
      </c>
      <c r="J126" s="31">
        <f t="shared" si="240"/>
        <v>8.7522227763154206</v>
      </c>
      <c r="K126" s="31"/>
      <c r="L126" s="20"/>
      <c r="M126" s="32"/>
      <c r="N126" s="409">
        <f t="shared" ref="N126:O126" si="241">+N124+N125</f>
        <v>2.4938861548603168</v>
      </c>
      <c r="O126" s="433">
        <f t="shared" si="241"/>
        <v>0.30824478392792232</v>
      </c>
      <c r="P126" s="30">
        <f t="shared" si="240"/>
        <v>2.8021309387882392</v>
      </c>
      <c r="Q126" s="32">
        <f t="shared" si="240"/>
        <v>11.554353715103659</v>
      </c>
      <c r="R126" s="166"/>
      <c r="S126" s="28">
        <f t="shared" ref="S126" si="242">+S124+S125</f>
        <v>1.0315956754204514</v>
      </c>
      <c r="T126" s="28">
        <f>K126-C126</f>
        <v>0</v>
      </c>
      <c r="U126" s="48">
        <f>L126-D126</f>
        <v>0</v>
      </c>
      <c r="V126" s="8">
        <v>0</v>
      </c>
      <c r="W126" s="28">
        <f t="shared" ref="W126:Z126" si="243">+W124+W125</f>
        <v>0.4687806019502001</v>
      </c>
      <c r="X126" s="48">
        <f t="shared" si="243"/>
        <v>0.13914389351732667</v>
      </c>
      <c r="Y126" s="8">
        <f t="shared" si="243"/>
        <v>0.6079244954675268</v>
      </c>
      <c r="Z126" s="32">
        <f t="shared" si="243"/>
        <v>1.6395201708879781</v>
      </c>
      <c r="AA126" s="216">
        <f t="shared" si="237"/>
        <v>2.7119668291184517E-2</v>
      </c>
      <c r="AB126" s="174">
        <f t="shared" si="237"/>
        <v>0</v>
      </c>
      <c r="AC126" s="175">
        <f t="shared" si="237"/>
        <v>0</v>
      </c>
      <c r="AD126" s="176">
        <f t="shared" si="237"/>
        <v>0</v>
      </c>
      <c r="AE126" s="174">
        <f t="shared" si="237"/>
        <v>1.2323795774977124E-2</v>
      </c>
      <c r="AF126" s="175">
        <f t="shared" si="237"/>
        <v>3.6579605041440334E-3</v>
      </c>
      <c r="AG126" s="176">
        <f t="shared" si="237"/>
        <v>1.598175627912116E-2</v>
      </c>
      <c r="AH126" s="204">
        <f t="shared" si="235"/>
        <v>4.3101424570305677E-2</v>
      </c>
      <c r="AI126" s="179"/>
    </row>
    <row r="127" spans="1:35" ht="22.5" customHeight="1" x14ac:dyDescent="0.2">
      <c r="A127" s="19" t="s">
        <v>70</v>
      </c>
      <c r="B127" s="28">
        <f t="shared" ref="B127:H127" si="244">B122+B126</f>
        <v>35.103080975298184</v>
      </c>
      <c r="C127" s="28">
        <f t="shared" si="244"/>
        <v>0</v>
      </c>
      <c r="D127" s="48">
        <f t="shared" si="244"/>
        <v>0.74136645959909186</v>
      </c>
      <c r="E127" s="8">
        <f t="shared" si="244"/>
        <v>0.74136645959909186</v>
      </c>
      <c r="F127" s="33">
        <f t="shared" si="244"/>
        <v>2.0251055529101167</v>
      </c>
      <c r="G127" s="48">
        <f t="shared" si="244"/>
        <v>0.16910089041059564</v>
      </c>
      <c r="H127" s="8">
        <f t="shared" si="244"/>
        <v>2.1942064433207125</v>
      </c>
      <c r="I127" s="8">
        <f t="shared" ref="I127:Q127" si="245">I122+I126</f>
        <v>38.038653878217993</v>
      </c>
      <c r="J127" s="28">
        <f t="shared" si="245"/>
        <v>33.452786369588722</v>
      </c>
      <c r="K127" s="28">
        <f t="shared" si="245"/>
        <v>0</v>
      </c>
      <c r="L127" s="48">
        <f t="shared" si="245"/>
        <v>0.74136645959909186</v>
      </c>
      <c r="M127" s="8">
        <f t="shared" si="245"/>
        <v>0.74136645959909186</v>
      </c>
      <c r="N127" s="231">
        <f t="shared" si="245"/>
        <v>2.4938861548603168</v>
      </c>
      <c r="O127" s="432">
        <f t="shared" si="245"/>
        <v>0.30824478392792232</v>
      </c>
      <c r="P127" s="8">
        <f t="shared" si="245"/>
        <v>2.8021309387882392</v>
      </c>
      <c r="Q127" s="8">
        <f t="shared" si="245"/>
        <v>36.996283767976053</v>
      </c>
      <c r="R127" s="166"/>
      <c r="S127" s="28">
        <f t="shared" ref="S127:Z127" si="246">S122+S126</f>
        <v>-1.6502946057094654</v>
      </c>
      <c r="T127" s="28">
        <f t="shared" si="246"/>
        <v>0</v>
      </c>
      <c r="U127" s="48">
        <f t="shared" si="246"/>
        <v>0</v>
      </c>
      <c r="V127" s="8">
        <f t="shared" si="246"/>
        <v>0</v>
      </c>
      <c r="W127" s="28">
        <f t="shared" si="246"/>
        <v>0.4687806019502001</v>
      </c>
      <c r="X127" s="48">
        <f t="shared" si="246"/>
        <v>0.13914389351732667</v>
      </c>
      <c r="Y127" s="8">
        <f t="shared" si="246"/>
        <v>0.6079244954675268</v>
      </c>
      <c r="Z127" s="8">
        <f t="shared" si="246"/>
        <v>-1.0423701102419387</v>
      </c>
      <c r="AA127" s="216">
        <f t="shared" si="237"/>
        <v>-4.3384674205163468E-2</v>
      </c>
      <c r="AB127" s="170">
        <f t="shared" si="237"/>
        <v>0</v>
      </c>
      <c r="AC127" s="171">
        <f t="shared" si="237"/>
        <v>0</v>
      </c>
      <c r="AD127" s="172">
        <f t="shared" si="237"/>
        <v>0</v>
      </c>
      <c r="AE127" s="170">
        <f t="shared" si="237"/>
        <v>1.2323795774977124E-2</v>
      </c>
      <c r="AF127" s="171">
        <f t="shared" si="237"/>
        <v>3.6579605041440334E-3</v>
      </c>
      <c r="AG127" s="172">
        <f t="shared" si="237"/>
        <v>1.598175627912116E-2</v>
      </c>
      <c r="AH127" s="202">
        <f t="shared" si="235"/>
        <v>-2.7402917926042308E-2</v>
      </c>
      <c r="AI127" s="173"/>
    </row>
    <row r="128" spans="1:35" ht="12.6" customHeight="1" x14ac:dyDescent="0.25">
      <c r="A128" s="19"/>
      <c r="B128" s="28"/>
      <c r="C128" s="28"/>
      <c r="D128" s="48"/>
      <c r="E128" s="8"/>
      <c r="F128" s="28"/>
      <c r="G128" s="48"/>
      <c r="H128" s="185"/>
      <c r="I128" s="8"/>
      <c r="J128" s="28"/>
      <c r="K128" s="28"/>
      <c r="L128" s="48"/>
      <c r="M128" s="8"/>
      <c r="N128" s="231"/>
      <c r="O128" s="432"/>
      <c r="P128" s="185"/>
      <c r="Q128" s="8"/>
      <c r="R128" s="166"/>
      <c r="S128" s="28"/>
      <c r="T128" s="28"/>
      <c r="U128" s="48"/>
      <c r="V128" s="8"/>
      <c r="W128" s="28"/>
      <c r="X128" s="48"/>
      <c r="Y128" s="185"/>
      <c r="Z128" s="8"/>
      <c r="AA128" s="216"/>
      <c r="AB128" s="177"/>
      <c r="AC128" s="173"/>
      <c r="AD128" s="178"/>
      <c r="AE128" s="177"/>
      <c r="AF128" s="173"/>
      <c r="AG128" s="178"/>
      <c r="AH128" s="203"/>
      <c r="AI128" s="173"/>
    </row>
    <row r="129" spans="1:35" ht="22.5" customHeight="1" x14ac:dyDescent="0.25">
      <c r="A129" s="15" t="s">
        <v>82</v>
      </c>
      <c r="B129" s="28"/>
      <c r="C129" s="28"/>
      <c r="D129" s="48"/>
      <c r="E129" s="8"/>
      <c r="F129" s="28"/>
      <c r="G129" s="48"/>
      <c r="H129" s="185"/>
      <c r="I129" s="8"/>
      <c r="J129" s="28"/>
      <c r="K129" s="28"/>
      <c r="L129" s="48"/>
      <c r="M129" s="8"/>
      <c r="N129" s="231"/>
      <c r="O129" s="432"/>
      <c r="P129" s="185"/>
      <c r="Q129" s="8"/>
      <c r="R129" s="48"/>
      <c r="S129" s="28"/>
      <c r="T129" s="28"/>
      <c r="U129" s="48"/>
      <c r="V129" s="8"/>
      <c r="W129" s="28"/>
      <c r="X129" s="48"/>
      <c r="Y129" s="185"/>
      <c r="Z129" s="8"/>
      <c r="AA129" s="216"/>
      <c r="AB129" s="170"/>
      <c r="AC129" s="171"/>
      <c r="AD129" s="172"/>
      <c r="AE129" s="170"/>
      <c r="AF129" s="171"/>
      <c r="AG129" s="172"/>
      <c r="AH129" s="202"/>
      <c r="AI129" s="173"/>
    </row>
    <row r="130" spans="1:35" ht="22.5" customHeight="1" x14ac:dyDescent="0.2">
      <c r="A130" s="19" t="s">
        <v>49</v>
      </c>
      <c r="B130" s="28">
        <f>'2027 at 2026 Rates'!$W132</f>
        <v>17.050161764444333</v>
      </c>
      <c r="C130" s="28">
        <f>'2027 at 2026 Rates'!$Y132</f>
        <v>0</v>
      </c>
      <c r="D130" s="48">
        <f>'2027 at 2026 Rates'!$Z132</f>
        <v>0.46162473680687943</v>
      </c>
      <c r="E130" s="8">
        <f>SUM(C130:D130)</f>
        <v>0.46162473680687943</v>
      </c>
      <c r="F130" s="28"/>
      <c r="G130" s="48"/>
      <c r="H130" s="169"/>
      <c r="I130" s="8">
        <f>B130+E130+H130</f>
        <v>17.511786501251212</v>
      </c>
      <c r="J130" s="28">
        <f>'2027 at 2027 Rates'!$W132</f>
        <v>15.380236076356136</v>
      </c>
      <c r="K130" s="28">
        <f>'2027 at 2027 Rates'!$Y132</f>
        <v>0</v>
      </c>
      <c r="L130" s="48">
        <f>'2027 at 2027 Rates'!$Z132</f>
        <v>0.46162473680687943</v>
      </c>
      <c r="M130" s="8">
        <f>SUM(K130:L130)</f>
        <v>0.46162473680687943</v>
      </c>
      <c r="N130" s="231"/>
      <c r="O130" s="432"/>
      <c r="P130" s="169"/>
      <c r="Q130" s="8">
        <f>J130+M130+P130</f>
        <v>15.841860813163015</v>
      </c>
      <c r="R130" s="166"/>
      <c r="S130" s="28">
        <f>J130-B130</f>
        <v>-1.6699256880881972</v>
      </c>
      <c r="T130" s="28">
        <f>K130-C130</f>
        <v>0</v>
      </c>
      <c r="U130" s="48">
        <f>L130-D130</f>
        <v>0</v>
      </c>
      <c r="V130" s="8">
        <f>SUM(T130:U130)</f>
        <v>0</v>
      </c>
      <c r="W130" s="28">
        <f>N130-F130</f>
        <v>0</v>
      </c>
      <c r="X130" s="48">
        <f>O130-G130</f>
        <v>0</v>
      </c>
      <c r="Y130" s="169">
        <f>SUM(W130:X130)</f>
        <v>0</v>
      </c>
      <c r="Z130" s="8">
        <f>S130+V130+Y130</f>
        <v>-1.6699256880881972</v>
      </c>
      <c r="AA130" s="216">
        <f>S130/$I$127</f>
        <v>-4.3900756673317609E-2</v>
      </c>
      <c r="AB130" s="4">
        <f>T130/$I$127</f>
        <v>0</v>
      </c>
      <c r="AC130" s="5">
        <f>U130/$I$127</f>
        <v>0</v>
      </c>
      <c r="AD130" s="3">
        <f t="shared" ref="AD130" si="247">AB130+AC130</f>
        <v>0</v>
      </c>
      <c r="AE130" s="4">
        <f>W130/$I$127</f>
        <v>0</v>
      </c>
      <c r="AF130" s="5">
        <f>X130/$I$127</f>
        <v>0</v>
      </c>
      <c r="AG130" s="3">
        <f t="shared" ref="AG130" si="248">AE130+AF130</f>
        <v>0</v>
      </c>
      <c r="AH130" s="205">
        <f>AA130+AD130+AG130</f>
        <v>-4.3900756673317609E-2</v>
      </c>
      <c r="AI130" s="173"/>
    </row>
    <row r="131" spans="1:35" ht="22.5" customHeight="1" x14ac:dyDescent="0.2">
      <c r="A131" s="19" t="s">
        <v>50</v>
      </c>
      <c r="B131" s="28"/>
      <c r="C131" s="28"/>
      <c r="D131" s="48"/>
      <c r="E131" s="8"/>
      <c r="F131" s="28"/>
      <c r="G131" s="48"/>
      <c r="H131" s="169"/>
      <c r="I131" s="8"/>
      <c r="J131" s="28"/>
      <c r="K131" s="28"/>
      <c r="L131" s="48"/>
      <c r="M131" s="8"/>
      <c r="N131" s="231"/>
      <c r="O131" s="432"/>
      <c r="P131" s="169"/>
      <c r="Q131" s="8"/>
      <c r="R131" s="166"/>
      <c r="S131" s="28"/>
      <c r="T131" s="28"/>
      <c r="U131" s="48"/>
      <c r="V131" s="8"/>
      <c r="W131" s="28"/>
      <c r="X131" s="48"/>
      <c r="Y131" s="169"/>
      <c r="Z131" s="8"/>
      <c r="AA131" s="216"/>
      <c r="AB131" s="177"/>
      <c r="AC131" s="173"/>
      <c r="AD131" s="178"/>
      <c r="AE131" s="177"/>
      <c r="AF131" s="173"/>
      <c r="AG131" s="178"/>
      <c r="AH131" s="203"/>
      <c r="AI131" s="173"/>
    </row>
    <row r="132" spans="1:35" ht="22.5" customHeight="1" x14ac:dyDescent="0.2">
      <c r="A132" s="19" t="s">
        <v>67</v>
      </c>
      <c r="B132" s="28">
        <f>'2027 at 2026 Rates'!$W134</f>
        <v>3.9567051730914535</v>
      </c>
      <c r="C132" s="28"/>
      <c r="D132" s="48"/>
      <c r="E132" s="8">
        <f t="shared" ref="E132:E133" si="249">SUM(C132:D132)</f>
        <v>0</v>
      </c>
      <c r="F132" s="28">
        <f>'2027 at 2026 Rates'!$AB134</f>
        <v>0.76350520327436966</v>
      </c>
      <c r="G132" s="48">
        <f>'2027 at 2026 Rates'!$AC134</f>
        <v>6.3754409996696682E-2</v>
      </c>
      <c r="H132" s="8">
        <f>SUM(F132:G132)</f>
        <v>0.82725961327106634</v>
      </c>
      <c r="I132" s="8">
        <f>B132+E132+H132</f>
        <v>4.7839647863625201</v>
      </c>
      <c r="J132" s="28">
        <f>'2027 at 2027 Rates'!$W134</f>
        <v>4.4817546588926849</v>
      </c>
      <c r="K132" s="28"/>
      <c r="L132" s="48"/>
      <c r="M132" s="8">
        <f t="shared" ref="M132:M133" si="250">SUM(K132:L132)</f>
        <v>0</v>
      </c>
      <c r="N132" s="231">
        <f>'2027 at 2027 Rates'!$AB134</f>
        <v>0.94024484445936152</v>
      </c>
      <c r="O132" s="432">
        <f>'2027 at 2027 Rates'!$AC134</f>
        <v>0.11621443438982966</v>
      </c>
      <c r="P132" s="8">
        <f>SUM(N132:O132)</f>
        <v>1.0564592788491911</v>
      </c>
      <c r="Q132" s="8">
        <f>J132+M132+P132</f>
        <v>5.538213937741876</v>
      </c>
      <c r="R132" s="166"/>
      <c r="S132" s="28">
        <f t="shared" ref="S132:U133" si="251">J132-B132</f>
        <v>0.52504948580123134</v>
      </c>
      <c r="T132" s="28">
        <f t="shared" si="251"/>
        <v>0</v>
      </c>
      <c r="U132" s="48">
        <f t="shared" si="251"/>
        <v>0</v>
      </c>
      <c r="V132" s="8">
        <v>0</v>
      </c>
      <c r="W132" s="29">
        <f>N132-F132</f>
        <v>0.17673964118499186</v>
      </c>
      <c r="X132" s="50">
        <f>O132-G132</f>
        <v>5.2460024393132978E-2</v>
      </c>
      <c r="Y132" s="30">
        <f>SUM(W132:X132)</f>
        <v>0.22919966557812482</v>
      </c>
      <c r="Z132" s="8">
        <f>S132+V132+Y132</f>
        <v>0.75424915137935611</v>
      </c>
      <c r="AA132" s="216">
        <f t="shared" ref="AA132:AG135" si="252">S132/$I$135</f>
        <v>2.0596919998299157E-2</v>
      </c>
      <c r="AB132" s="170">
        <f t="shared" si="252"/>
        <v>0</v>
      </c>
      <c r="AC132" s="171">
        <f t="shared" si="252"/>
        <v>0</v>
      </c>
      <c r="AD132" s="172">
        <f t="shared" si="252"/>
        <v>0</v>
      </c>
      <c r="AE132" s="170">
        <f t="shared" si="252"/>
        <v>6.9332364823865116E-3</v>
      </c>
      <c r="AF132" s="171">
        <f t="shared" si="252"/>
        <v>2.0579296899706596E-3</v>
      </c>
      <c r="AG132" s="172">
        <f t="shared" si="252"/>
        <v>8.9911661723571703E-3</v>
      </c>
      <c r="AH132" s="202">
        <f>AA132+AD132+AG132</f>
        <v>2.9588086170656329E-2</v>
      </c>
      <c r="AI132" s="173"/>
    </row>
    <row r="133" spans="1:35" ht="22.5" customHeight="1" x14ac:dyDescent="0.2">
      <c r="A133" s="19" t="s">
        <v>68</v>
      </c>
      <c r="B133" s="29">
        <f>'2027 at 2026 Rates'!$W135</f>
        <v>2.6568979637457066</v>
      </c>
      <c r="C133" s="29"/>
      <c r="D133" s="50"/>
      <c r="E133" s="30">
        <f t="shared" si="249"/>
        <v>0</v>
      </c>
      <c r="F133" s="29">
        <f>'2027 at 2026 Rates'!$AB135</f>
        <v>0.49746203602293387</v>
      </c>
      <c r="G133" s="50">
        <f>'2027 at 2026 Rates'!$AC135</f>
        <v>4.1539204273111578E-2</v>
      </c>
      <c r="H133" s="30">
        <f>SUM(F133:G133)</f>
        <v>0.53900124029604546</v>
      </c>
      <c r="I133" s="30">
        <f>B133+E133+H133</f>
        <v>3.1958992040417522</v>
      </c>
      <c r="J133" s="29">
        <f>'2027 at 2027 Rates'!$W135</f>
        <v>3.0381375668840125</v>
      </c>
      <c r="K133" s="29"/>
      <c r="L133" s="50"/>
      <c r="M133" s="30">
        <f t="shared" si="250"/>
        <v>0</v>
      </c>
      <c r="N133" s="401">
        <f>'2027 at 2027 Rates'!$AB135</f>
        <v>0.61261680035563204</v>
      </c>
      <c r="O133" s="431">
        <f>'2027 at 2027 Rates'!$AC135</f>
        <v>7.5719548339532636E-2</v>
      </c>
      <c r="P133" s="30">
        <f>SUM(N133:O133)</f>
        <v>0.68833634869516469</v>
      </c>
      <c r="Q133" s="30">
        <f>J133+M133+P133</f>
        <v>3.7264739155791773</v>
      </c>
      <c r="R133" s="168"/>
      <c r="S133" s="29">
        <f t="shared" si="251"/>
        <v>0.38123960313830585</v>
      </c>
      <c r="T133" s="29">
        <f t="shared" si="251"/>
        <v>0</v>
      </c>
      <c r="U133" s="50">
        <f t="shared" si="251"/>
        <v>0</v>
      </c>
      <c r="V133" s="30">
        <v>0</v>
      </c>
      <c r="W133" s="29">
        <f>N133-F133</f>
        <v>0.11515476433269817</v>
      </c>
      <c r="X133" s="50">
        <f>O133-G133</f>
        <v>3.4180344066421058E-2</v>
      </c>
      <c r="Y133" s="30">
        <f>SUM(W133:X133)</f>
        <v>0.14933510839911923</v>
      </c>
      <c r="Z133" s="30">
        <f>S133+V133+Y133</f>
        <v>0.53057471153742508</v>
      </c>
      <c r="AA133" s="216">
        <f t="shared" si="252"/>
        <v>1.4955469566911801E-2</v>
      </c>
      <c r="AB133" s="174">
        <f t="shared" si="252"/>
        <v>0</v>
      </c>
      <c r="AC133" s="175">
        <f t="shared" si="252"/>
        <v>0</v>
      </c>
      <c r="AD133" s="176">
        <f t="shared" si="252"/>
        <v>0</v>
      </c>
      <c r="AE133" s="174">
        <f t="shared" si="252"/>
        <v>4.5173522354071691E-3</v>
      </c>
      <c r="AF133" s="175">
        <f t="shared" si="252"/>
        <v>1.3408446847178357E-3</v>
      </c>
      <c r="AG133" s="176">
        <f t="shared" si="252"/>
        <v>5.8581969201250052E-3</v>
      </c>
      <c r="AH133" s="204">
        <f>AA133+AD133+AG133</f>
        <v>2.0813666487036808E-2</v>
      </c>
      <c r="AI133" s="179"/>
    </row>
    <row r="134" spans="1:35" ht="22.5" customHeight="1" x14ac:dyDescent="0.35">
      <c r="A134" s="19" t="s">
        <v>69</v>
      </c>
      <c r="B134" s="31">
        <f t="shared" ref="B134" si="253">+B132+B133</f>
        <v>6.6136031368371597</v>
      </c>
      <c r="C134" s="31"/>
      <c r="D134" s="20"/>
      <c r="E134" s="32">
        <f t="shared" ref="E134:H134" si="254">+E132+E133</f>
        <v>0</v>
      </c>
      <c r="F134" s="31">
        <f t="shared" si="254"/>
        <v>1.2609672392973035</v>
      </c>
      <c r="G134" s="20">
        <f t="shared" si="254"/>
        <v>0.10529361426980827</v>
      </c>
      <c r="H134" s="30">
        <f t="shared" si="254"/>
        <v>1.3662608535671117</v>
      </c>
      <c r="I134" s="32">
        <f t="shared" ref="I134:Q134" si="255">+I132+I133</f>
        <v>7.9798639904042723</v>
      </c>
      <c r="J134" s="31">
        <f t="shared" si="255"/>
        <v>7.5198922257766974</v>
      </c>
      <c r="K134" s="31"/>
      <c r="L134" s="20"/>
      <c r="M134" s="32">
        <f t="shared" si="255"/>
        <v>0</v>
      </c>
      <c r="N134" s="409">
        <f t="shared" si="255"/>
        <v>1.5528616448149934</v>
      </c>
      <c r="O134" s="433">
        <f t="shared" si="255"/>
        <v>0.1919339827293623</v>
      </c>
      <c r="P134" s="30">
        <f t="shared" si="255"/>
        <v>1.7447956275443559</v>
      </c>
      <c r="Q134" s="32">
        <f t="shared" si="255"/>
        <v>9.2646878533210533</v>
      </c>
      <c r="R134" s="166"/>
      <c r="S134" s="31">
        <f t="shared" ref="S134:Z134" si="256">+S132+S133</f>
        <v>0.90628908893953719</v>
      </c>
      <c r="T134" s="31">
        <f t="shared" si="256"/>
        <v>0</v>
      </c>
      <c r="U134" s="20">
        <f t="shared" si="256"/>
        <v>0</v>
      </c>
      <c r="V134" s="32">
        <f t="shared" si="256"/>
        <v>0</v>
      </c>
      <c r="W134" s="31">
        <f t="shared" si="256"/>
        <v>0.29189440551769003</v>
      </c>
      <c r="X134" s="20">
        <f t="shared" si="256"/>
        <v>8.6640368459554029E-2</v>
      </c>
      <c r="Y134" s="30">
        <f t="shared" si="256"/>
        <v>0.37853477397724405</v>
      </c>
      <c r="Z134" s="32">
        <f t="shared" si="256"/>
        <v>1.2848238629167812</v>
      </c>
      <c r="AA134" s="216">
        <f t="shared" si="252"/>
        <v>3.5552389565210958E-2</v>
      </c>
      <c r="AB134" s="170">
        <f t="shared" si="252"/>
        <v>0</v>
      </c>
      <c r="AC134" s="171">
        <f t="shared" si="252"/>
        <v>0</v>
      </c>
      <c r="AD134" s="172">
        <f t="shared" si="252"/>
        <v>0</v>
      </c>
      <c r="AE134" s="170">
        <f t="shared" si="252"/>
        <v>1.1450588717793682E-2</v>
      </c>
      <c r="AF134" s="171">
        <f t="shared" si="252"/>
        <v>3.3987743746884949E-3</v>
      </c>
      <c r="AG134" s="172">
        <f t="shared" si="252"/>
        <v>1.4849363092482176E-2</v>
      </c>
      <c r="AH134" s="202">
        <f>AA134+AD134+AG134</f>
        <v>5.040175265769313E-2</v>
      </c>
      <c r="AI134" s="173"/>
    </row>
    <row r="135" spans="1:35" ht="22.5" customHeight="1" x14ac:dyDescent="0.2">
      <c r="A135" s="19" t="s">
        <v>70</v>
      </c>
      <c r="B135" s="28">
        <f t="shared" ref="B135:H135" si="257">B130+B134</f>
        <v>23.663764901281493</v>
      </c>
      <c r="C135" s="28">
        <f t="shared" si="257"/>
        <v>0</v>
      </c>
      <c r="D135" s="48">
        <f t="shared" si="257"/>
        <v>0.46162473680687943</v>
      </c>
      <c r="E135" s="8">
        <f t="shared" si="257"/>
        <v>0.46162473680687943</v>
      </c>
      <c r="F135" s="28">
        <f t="shared" si="257"/>
        <v>1.2609672392973035</v>
      </c>
      <c r="G135" s="48">
        <f t="shared" si="257"/>
        <v>0.10529361426980827</v>
      </c>
      <c r="H135" s="8">
        <f t="shared" si="257"/>
        <v>1.3662608535671117</v>
      </c>
      <c r="I135" s="8">
        <f>I130+I134</f>
        <v>25.491650491655484</v>
      </c>
      <c r="J135" s="28">
        <f t="shared" ref="J135:P135" si="258">J130+J134</f>
        <v>22.900128302132835</v>
      </c>
      <c r="K135" s="28">
        <f t="shared" si="258"/>
        <v>0</v>
      </c>
      <c r="L135" s="48">
        <f t="shared" si="258"/>
        <v>0.46162473680687943</v>
      </c>
      <c r="M135" s="8">
        <f t="shared" si="258"/>
        <v>0.46162473680687943</v>
      </c>
      <c r="N135" s="231">
        <f t="shared" si="258"/>
        <v>1.5528616448149934</v>
      </c>
      <c r="O135" s="432">
        <f t="shared" si="258"/>
        <v>0.1919339827293623</v>
      </c>
      <c r="P135" s="8">
        <f t="shared" si="258"/>
        <v>1.7447956275443559</v>
      </c>
      <c r="Q135" s="8">
        <f>Q130+Q134</f>
        <v>25.106548666484066</v>
      </c>
      <c r="R135" s="166"/>
      <c r="S135" s="28">
        <f t="shared" ref="S135:Y135" si="259">S130+S134</f>
        <v>-0.76363659914866</v>
      </c>
      <c r="T135" s="28">
        <f t="shared" si="259"/>
        <v>0</v>
      </c>
      <c r="U135" s="48">
        <f t="shared" si="259"/>
        <v>0</v>
      </c>
      <c r="V135" s="8">
        <f t="shared" si="259"/>
        <v>0</v>
      </c>
      <c r="W135" s="28">
        <f t="shared" si="259"/>
        <v>0.29189440551769003</v>
      </c>
      <c r="X135" s="48">
        <f t="shared" si="259"/>
        <v>8.6640368459554029E-2</v>
      </c>
      <c r="Y135" s="8">
        <f t="shared" si="259"/>
        <v>0.37853477397724405</v>
      </c>
      <c r="Z135" s="8">
        <f>Z130+Z134</f>
        <v>-0.385101825171416</v>
      </c>
      <c r="AA135" s="216">
        <f t="shared" si="252"/>
        <v>-2.9956341955913415E-2</v>
      </c>
      <c r="AB135" s="170">
        <f t="shared" si="252"/>
        <v>0</v>
      </c>
      <c r="AC135" s="171">
        <f t="shared" si="252"/>
        <v>0</v>
      </c>
      <c r="AD135" s="172">
        <f t="shared" si="252"/>
        <v>0</v>
      </c>
      <c r="AE135" s="170">
        <f t="shared" si="252"/>
        <v>1.1450588717793682E-2</v>
      </c>
      <c r="AF135" s="171">
        <f t="shared" si="252"/>
        <v>3.3987743746884949E-3</v>
      </c>
      <c r="AG135" s="172">
        <f t="shared" si="252"/>
        <v>1.4849363092482176E-2</v>
      </c>
      <c r="AH135" s="202">
        <f>AA135+AD135+AG135</f>
        <v>-1.510697886343124E-2</v>
      </c>
      <c r="AI135" s="173"/>
    </row>
    <row r="136" spans="1:35" ht="9" customHeight="1" x14ac:dyDescent="0.25">
      <c r="A136" s="19"/>
      <c r="B136" s="28"/>
      <c r="C136" s="28"/>
      <c r="D136" s="48"/>
      <c r="E136" s="8"/>
      <c r="F136" s="28"/>
      <c r="G136" s="48"/>
      <c r="H136" s="185"/>
      <c r="I136" s="8"/>
      <c r="J136" s="28"/>
      <c r="K136" s="28"/>
      <c r="L136" s="48"/>
      <c r="M136" s="8"/>
      <c r="N136" s="231"/>
      <c r="O136" s="432"/>
      <c r="P136" s="185"/>
      <c r="Q136" s="8"/>
      <c r="R136" s="166"/>
      <c r="S136" s="28"/>
      <c r="T136" s="28"/>
      <c r="U136" s="48"/>
      <c r="V136" s="8"/>
      <c r="W136" s="28"/>
      <c r="X136" s="48"/>
      <c r="Y136" s="185"/>
      <c r="Z136" s="8"/>
      <c r="AA136" s="216"/>
      <c r="AB136" s="177"/>
      <c r="AC136" s="173"/>
      <c r="AD136" s="178"/>
      <c r="AE136" s="177"/>
      <c r="AF136" s="173"/>
      <c r="AG136" s="178"/>
      <c r="AH136" s="203"/>
      <c r="AI136" s="173"/>
    </row>
    <row r="137" spans="1:35" ht="22.5" customHeight="1" x14ac:dyDescent="0.25">
      <c r="A137" s="15" t="s">
        <v>83</v>
      </c>
      <c r="B137" s="28">
        <f t="shared" ref="B137:H137" si="260">B127+B135</f>
        <v>58.76684587657968</v>
      </c>
      <c r="C137" s="28">
        <f t="shared" si="260"/>
        <v>0</v>
      </c>
      <c r="D137" s="48">
        <f t="shared" si="260"/>
        <v>1.2029911964059714</v>
      </c>
      <c r="E137" s="8">
        <f t="shared" si="260"/>
        <v>1.2029911964059714</v>
      </c>
      <c r="F137" s="28">
        <f t="shared" si="260"/>
        <v>3.2860727922074204</v>
      </c>
      <c r="G137" s="48">
        <f t="shared" si="260"/>
        <v>0.27439450468040394</v>
      </c>
      <c r="H137" s="8">
        <f t="shared" si="260"/>
        <v>3.5604672968878242</v>
      </c>
      <c r="I137" s="8">
        <f>I127+I135</f>
        <v>63.530304369873477</v>
      </c>
      <c r="J137" s="28">
        <f t="shared" ref="J137:P137" si="261">J127+J135</f>
        <v>56.352914671721557</v>
      </c>
      <c r="K137" s="28">
        <f t="shared" si="261"/>
        <v>0</v>
      </c>
      <c r="L137" s="48">
        <f t="shared" si="261"/>
        <v>1.2029911964059714</v>
      </c>
      <c r="M137" s="8">
        <f t="shared" si="261"/>
        <v>1.2029911964059714</v>
      </c>
      <c r="N137" s="231">
        <f t="shared" si="261"/>
        <v>4.0467477996753107</v>
      </c>
      <c r="O137" s="432">
        <f t="shared" si="261"/>
        <v>0.50017876665728456</v>
      </c>
      <c r="P137" s="8">
        <f t="shared" si="261"/>
        <v>4.5469265663325951</v>
      </c>
      <c r="Q137" s="8">
        <f>Q127+Q135</f>
        <v>62.102832434460119</v>
      </c>
      <c r="R137" s="166"/>
      <c r="S137" s="28">
        <f t="shared" ref="S137:Y137" si="262">S127+S135</f>
        <v>-2.4139312048581254</v>
      </c>
      <c r="T137" s="28">
        <f t="shared" si="262"/>
        <v>0</v>
      </c>
      <c r="U137" s="48">
        <f t="shared" si="262"/>
        <v>0</v>
      </c>
      <c r="V137" s="8">
        <f t="shared" si="262"/>
        <v>0</v>
      </c>
      <c r="W137" s="28">
        <f t="shared" si="262"/>
        <v>0.76067500746789007</v>
      </c>
      <c r="X137" s="48">
        <f t="shared" si="262"/>
        <v>0.2257842619768807</v>
      </c>
      <c r="Y137" s="8">
        <f t="shared" si="262"/>
        <v>0.98645926944477091</v>
      </c>
      <c r="Z137" s="8">
        <f>Z127+Z135</f>
        <v>-1.4274719354133547</v>
      </c>
      <c r="AA137" s="216">
        <f t="shared" ref="AA137:AG137" si="263">S137/$I$137</f>
        <v>-3.7996531400262407E-2</v>
      </c>
      <c r="AB137" s="170">
        <f t="shared" si="263"/>
        <v>0</v>
      </c>
      <c r="AC137" s="171">
        <f t="shared" si="263"/>
        <v>0</v>
      </c>
      <c r="AD137" s="172">
        <f t="shared" si="263"/>
        <v>0</v>
      </c>
      <c r="AE137" s="5">
        <f t="shared" si="263"/>
        <v>1.1973419850772942E-2</v>
      </c>
      <c r="AF137" s="5">
        <f t="shared" si="263"/>
        <v>3.553961597009902E-3</v>
      </c>
      <c r="AG137" s="3">
        <f t="shared" si="263"/>
        <v>1.5527381447782847E-2</v>
      </c>
      <c r="AH137" s="202">
        <f>AA137+AD137+AG137</f>
        <v>-2.2469149952479561E-2</v>
      </c>
      <c r="AI137" s="173"/>
    </row>
    <row r="138" spans="1:35" ht="12.6" customHeight="1" x14ac:dyDescent="0.35">
      <c r="A138" s="15"/>
      <c r="B138" s="31"/>
      <c r="C138" s="31"/>
      <c r="D138" s="20"/>
      <c r="E138" s="32"/>
      <c r="F138" s="31"/>
      <c r="G138" s="20"/>
      <c r="H138" s="185"/>
      <c r="I138" s="32"/>
      <c r="J138" s="31"/>
      <c r="K138" s="31"/>
      <c r="L138" s="20"/>
      <c r="M138" s="32"/>
      <c r="N138" s="409"/>
      <c r="O138" s="433"/>
      <c r="P138" s="185"/>
      <c r="Q138" s="32"/>
      <c r="R138" s="166"/>
      <c r="S138" s="31"/>
      <c r="T138" s="31"/>
      <c r="U138" s="20"/>
      <c r="V138" s="32"/>
      <c r="W138" s="31"/>
      <c r="X138" s="20"/>
      <c r="Y138" s="185"/>
      <c r="Z138" s="32"/>
      <c r="AA138" s="216"/>
      <c r="AB138" s="177"/>
      <c r="AC138" s="173"/>
      <c r="AD138" s="178"/>
      <c r="AE138" s="177"/>
      <c r="AF138" s="173"/>
      <c r="AG138" s="178"/>
      <c r="AH138" s="203"/>
      <c r="AI138" s="173"/>
    </row>
    <row r="139" spans="1:35" ht="22.5" customHeight="1" x14ac:dyDescent="0.35">
      <c r="A139" s="15" t="s">
        <v>84</v>
      </c>
      <c r="B139" s="31"/>
      <c r="C139" s="31"/>
      <c r="D139" s="20"/>
      <c r="E139" s="32"/>
      <c r="F139" s="31"/>
      <c r="G139" s="20"/>
      <c r="H139" s="185"/>
      <c r="I139" s="32"/>
      <c r="J139" s="31"/>
      <c r="K139" s="31"/>
      <c r="L139" s="20"/>
      <c r="M139" s="32"/>
      <c r="N139" s="409"/>
      <c r="O139" s="433"/>
      <c r="P139" s="185"/>
      <c r="Q139" s="32"/>
      <c r="R139" s="166"/>
      <c r="S139" s="31"/>
      <c r="T139" s="31"/>
      <c r="U139" s="20"/>
      <c r="V139" s="32"/>
      <c r="W139" s="31"/>
      <c r="X139" s="20"/>
      <c r="Y139" s="185"/>
      <c r="Z139" s="32"/>
      <c r="AA139" s="216"/>
      <c r="AB139" s="177"/>
      <c r="AC139" s="173"/>
      <c r="AD139" s="178"/>
      <c r="AE139" s="177"/>
      <c r="AF139" s="173"/>
      <c r="AG139" s="178"/>
      <c r="AH139" s="203"/>
      <c r="AI139" s="173"/>
    </row>
    <row r="140" spans="1:35" ht="22.5" customHeight="1" x14ac:dyDescent="0.2">
      <c r="A140" s="19" t="s">
        <v>49</v>
      </c>
      <c r="B140" s="28">
        <f t="shared" ref="B140:E140" si="264">B103+B111+B122+B130</f>
        <v>52.181909774999397</v>
      </c>
      <c r="C140" s="28">
        <f t="shared" si="264"/>
        <v>0</v>
      </c>
      <c r="D140" s="48">
        <f t="shared" si="264"/>
        <v>1.4354545794444187</v>
      </c>
      <c r="E140" s="8">
        <f t="shared" si="264"/>
        <v>1.4354545794444187</v>
      </c>
      <c r="F140" s="28"/>
      <c r="G140" s="48"/>
      <c r="H140" s="8"/>
      <c r="I140" s="8">
        <f t="shared" ref="I140:Q140" si="265">I103+I111+I122+I130</f>
        <v>53.617364354443808</v>
      </c>
      <c r="J140" s="28">
        <f t="shared" si="265"/>
        <v>47.124289899909257</v>
      </c>
      <c r="K140" s="28">
        <f t="shared" si="265"/>
        <v>0</v>
      </c>
      <c r="L140" s="48">
        <f t="shared" si="265"/>
        <v>1.4354545794444187</v>
      </c>
      <c r="M140" s="8">
        <f t="shared" si="265"/>
        <v>1.4354545794444187</v>
      </c>
      <c r="N140" s="231"/>
      <c r="O140" s="432"/>
      <c r="P140" s="8"/>
      <c r="Q140" s="8">
        <f t="shared" si="265"/>
        <v>48.559744479353675</v>
      </c>
      <c r="R140" s="166"/>
      <c r="S140" s="28">
        <f t="shared" ref="S140:V140" si="266">S103+S111+S122+S130</f>
        <v>-5.057619875090138</v>
      </c>
      <c r="T140" s="28">
        <f t="shared" si="266"/>
        <v>0</v>
      </c>
      <c r="U140" s="48">
        <f>U103+U111+U122+U130</f>
        <v>0</v>
      </c>
      <c r="V140" s="8">
        <f t="shared" si="266"/>
        <v>0</v>
      </c>
      <c r="W140" s="28">
        <f>N140-F140</f>
        <v>0</v>
      </c>
      <c r="X140" s="48">
        <f>O140-G140</f>
        <v>0</v>
      </c>
      <c r="Y140" s="8">
        <f>SUM(W140:X140)</f>
        <v>0</v>
      </c>
      <c r="Z140" s="8">
        <f t="shared" ref="Z140" si="267">Z103+Z111+Z122+Z130</f>
        <v>-5.057619875090138</v>
      </c>
      <c r="AA140" s="216">
        <f t="shared" ref="AA140:AC142" si="268">S140/$I$142</f>
        <v>-6.6547440262154228E-2</v>
      </c>
      <c r="AB140" s="170">
        <f t="shared" si="268"/>
        <v>0</v>
      </c>
      <c r="AC140" s="171">
        <f t="shared" si="268"/>
        <v>0</v>
      </c>
      <c r="AD140" s="172">
        <f t="shared" ref="AD140" si="269">SUM(AB140:AC140)</f>
        <v>0</v>
      </c>
      <c r="AE140" s="170">
        <f t="shared" ref="AE140:AF142" si="270">W140/$I$142</f>
        <v>0</v>
      </c>
      <c r="AF140" s="171">
        <f t="shared" si="270"/>
        <v>0</v>
      </c>
      <c r="AG140" s="172">
        <f t="shared" ref="AG140:AG142" si="271">SUM(AE140:AF140)</f>
        <v>0</v>
      </c>
      <c r="AH140" s="202">
        <f>AA140+AD140+AG140</f>
        <v>-6.6547440262154228E-2</v>
      </c>
      <c r="AI140" s="173"/>
    </row>
    <row r="141" spans="1:35" ht="22.5" customHeight="1" x14ac:dyDescent="0.2">
      <c r="A141" s="19" t="s">
        <v>50</v>
      </c>
      <c r="B141" s="29">
        <f t="shared" ref="B141" si="272">B107+B115+B126+B134</f>
        <v>18.198434415057143</v>
      </c>
      <c r="C141" s="29"/>
      <c r="D141" s="50"/>
      <c r="E141" s="30">
        <f t="shared" ref="E141:H141" si="273">E107+E115+E126+E134</f>
        <v>0</v>
      </c>
      <c r="F141" s="29">
        <f t="shared" si="273"/>
        <v>3.8619373487793087</v>
      </c>
      <c r="G141" s="50">
        <f t="shared" si="273"/>
        <v>0.32248049660920647</v>
      </c>
      <c r="H141" s="30">
        <f t="shared" si="273"/>
        <v>4.1844178453885146</v>
      </c>
      <c r="I141" s="30">
        <f t="shared" ref="I141:Q141" si="274">I107+I115+I126+I134</f>
        <v>22.382852260445659</v>
      </c>
      <c r="J141" s="29">
        <f t="shared" si="274"/>
        <v>20.446036761976298</v>
      </c>
      <c r="K141" s="29"/>
      <c r="L141" s="50"/>
      <c r="M141" s="30">
        <f t="shared" si="274"/>
        <v>0</v>
      </c>
      <c r="N141" s="401">
        <f t="shared" si="274"/>
        <v>4.7559160909999996</v>
      </c>
      <c r="O141" s="431">
        <f t="shared" si="274"/>
        <v>0.58783209690329041</v>
      </c>
      <c r="P141" s="30">
        <f t="shared" si="274"/>
        <v>5.34374818790329</v>
      </c>
      <c r="Q141" s="30">
        <f t="shared" si="274"/>
        <v>25.789784949879586</v>
      </c>
      <c r="R141" s="166"/>
      <c r="S141" s="29">
        <f t="shared" ref="S141:V141" si="275">S107+S115+S126+S134</f>
        <v>2.2476023469191562</v>
      </c>
      <c r="T141" s="29">
        <f t="shared" si="275"/>
        <v>0</v>
      </c>
      <c r="U141" s="50">
        <f t="shared" si="275"/>
        <v>0</v>
      </c>
      <c r="V141" s="30">
        <f t="shared" si="275"/>
        <v>0</v>
      </c>
      <c r="W141" s="29">
        <f>N141-F141</f>
        <v>0.89397874222069085</v>
      </c>
      <c r="X141" s="50">
        <f>O141-G141</f>
        <v>0.26535160029408394</v>
      </c>
      <c r="Y141" s="30">
        <f>SUM(W141:X141)</f>
        <v>1.1593303425147747</v>
      </c>
      <c r="Z141" s="30">
        <f>S141+V141+Y141</f>
        <v>3.4069326894339307</v>
      </c>
      <c r="AA141" s="216">
        <f t="shared" si="268"/>
        <v>2.9573630800399858E-2</v>
      </c>
      <c r="AB141" s="174">
        <f t="shared" si="268"/>
        <v>0</v>
      </c>
      <c r="AC141" s="175">
        <f t="shared" si="268"/>
        <v>0</v>
      </c>
      <c r="AD141" s="176">
        <f t="shared" ref="AD141:AD142" si="276">SUM(AB141:AC141)</f>
        <v>0</v>
      </c>
      <c r="AE141" s="174">
        <f t="shared" si="270"/>
        <v>1.1762844660702564E-2</v>
      </c>
      <c r="AF141" s="175">
        <f t="shared" si="270"/>
        <v>3.4914584735814816E-3</v>
      </c>
      <c r="AG141" s="176">
        <f t="shared" si="271"/>
        <v>1.5254303134284046E-2</v>
      </c>
      <c r="AH141" s="204">
        <f>AA141+AD141+AG141</f>
        <v>4.48279339346839E-2</v>
      </c>
      <c r="AI141" s="179"/>
    </row>
    <row r="142" spans="1:35" s="16" customFormat="1" ht="17.25" customHeight="1" x14ac:dyDescent="0.2">
      <c r="A142" s="19" t="s">
        <v>70</v>
      </c>
      <c r="B142" s="28">
        <f t="shared" ref="B142:H142" si="277">SUM(B140:B141)</f>
        <v>70.380344190056547</v>
      </c>
      <c r="C142" s="28">
        <f t="shared" si="277"/>
        <v>0</v>
      </c>
      <c r="D142" s="48">
        <f t="shared" si="277"/>
        <v>1.4354545794444187</v>
      </c>
      <c r="E142" s="8">
        <f t="shared" si="277"/>
        <v>1.4354545794444187</v>
      </c>
      <c r="F142" s="28">
        <f t="shared" si="277"/>
        <v>3.8619373487793087</v>
      </c>
      <c r="G142" s="48">
        <f t="shared" si="277"/>
        <v>0.32248049660920647</v>
      </c>
      <c r="H142" s="8">
        <f t="shared" si="277"/>
        <v>4.1844178453885146</v>
      </c>
      <c r="I142" s="8">
        <f t="shared" ref="I142" si="278">SUM(I140:I141)</f>
        <v>76.000216614889467</v>
      </c>
      <c r="J142" s="28">
        <f t="shared" ref="J142:Q142" si="279">SUM(J140:J141)</f>
        <v>67.570326661885559</v>
      </c>
      <c r="K142" s="28">
        <f t="shared" si="279"/>
        <v>0</v>
      </c>
      <c r="L142" s="48">
        <f t="shared" si="279"/>
        <v>1.4354545794444187</v>
      </c>
      <c r="M142" s="8">
        <f t="shared" si="279"/>
        <v>1.4354545794444187</v>
      </c>
      <c r="N142" s="231">
        <f t="shared" si="279"/>
        <v>4.7559160909999996</v>
      </c>
      <c r="O142" s="432">
        <f t="shared" si="279"/>
        <v>0.58783209690329041</v>
      </c>
      <c r="P142" s="8">
        <f t="shared" si="279"/>
        <v>5.34374818790329</v>
      </c>
      <c r="Q142" s="8">
        <f t="shared" si="279"/>
        <v>74.349529429233257</v>
      </c>
      <c r="R142" s="166"/>
      <c r="S142" s="28">
        <f t="shared" ref="S142:Z142" si="280">SUM(S140:S141)</f>
        <v>-2.8100175281709818</v>
      </c>
      <c r="T142" s="28">
        <f t="shared" si="280"/>
        <v>0</v>
      </c>
      <c r="U142" s="48">
        <f t="shared" si="280"/>
        <v>0</v>
      </c>
      <c r="V142" s="8">
        <f t="shared" si="280"/>
        <v>0</v>
      </c>
      <c r="W142" s="28">
        <f t="shared" si="280"/>
        <v>0.89397874222069085</v>
      </c>
      <c r="X142" s="48">
        <f t="shared" si="280"/>
        <v>0.26535160029408394</v>
      </c>
      <c r="Y142" s="8">
        <f t="shared" si="280"/>
        <v>1.1593303425147747</v>
      </c>
      <c r="Z142" s="8">
        <f t="shared" si="280"/>
        <v>-1.6506871856562073</v>
      </c>
      <c r="AA142" s="216">
        <f t="shared" si="268"/>
        <v>-3.6973809461754367E-2</v>
      </c>
      <c r="AB142" s="170">
        <f t="shared" si="268"/>
        <v>0</v>
      </c>
      <c r="AC142" s="171">
        <f t="shared" si="268"/>
        <v>0</v>
      </c>
      <c r="AD142" s="172">
        <f t="shared" si="276"/>
        <v>0</v>
      </c>
      <c r="AE142" s="170">
        <f t="shared" si="270"/>
        <v>1.1762844660702564E-2</v>
      </c>
      <c r="AF142" s="171">
        <f t="shared" si="270"/>
        <v>3.4914584735814816E-3</v>
      </c>
      <c r="AG142" s="172">
        <f t="shared" si="271"/>
        <v>1.5254303134284046E-2</v>
      </c>
      <c r="AH142" s="202">
        <f>AA142+AD142+AG142</f>
        <v>-2.1719506327470321E-2</v>
      </c>
      <c r="AI142" s="173"/>
    </row>
    <row r="143" spans="1:35" ht="18" customHeight="1" x14ac:dyDescent="0.25">
      <c r="A143" s="15"/>
      <c r="B143" s="28"/>
      <c r="C143" s="28"/>
      <c r="D143" s="48"/>
      <c r="E143" s="8"/>
      <c r="F143" s="28"/>
      <c r="G143" s="48"/>
      <c r="H143" s="185"/>
      <c r="I143" s="8"/>
      <c r="J143" s="28"/>
      <c r="K143" s="28">
        <v>2.4457099987632263</v>
      </c>
      <c r="L143" s="48"/>
      <c r="M143" s="8"/>
      <c r="N143" s="231"/>
      <c r="O143" s="432"/>
      <c r="P143" s="185"/>
      <c r="Q143" s="8"/>
      <c r="R143" s="166"/>
      <c r="S143" s="28"/>
      <c r="T143" s="28"/>
      <c r="U143" s="48"/>
      <c r="V143" s="8"/>
      <c r="W143" s="28"/>
      <c r="X143" s="48"/>
      <c r="Y143" s="185"/>
      <c r="Z143" s="8"/>
      <c r="AA143" s="216"/>
      <c r="AB143" s="170"/>
      <c r="AC143" s="171"/>
      <c r="AD143" s="172"/>
      <c r="AE143" s="170"/>
      <c r="AF143" s="171"/>
      <c r="AG143" s="172"/>
      <c r="AH143" s="202"/>
      <c r="AI143" s="173"/>
    </row>
    <row r="144" spans="1:35" ht="18" customHeight="1" x14ac:dyDescent="0.25">
      <c r="A144" s="15" t="s">
        <v>85</v>
      </c>
      <c r="B144" s="28"/>
      <c r="C144" s="28"/>
      <c r="D144" s="48"/>
      <c r="E144" s="8"/>
      <c r="F144" s="28"/>
      <c r="G144" s="48"/>
      <c r="H144" s="185"/>
      <c r="I144" s="8"/>
      <c r="J144" s="28"/>
      <c r="K144" s="28"/>
      <c r="L144" s="48"/>
      <c r="M144" s="8"/>
      <c r="N144" s="231"/>
      <c r="O144" s="432"/>
      <c r="P144" s="185"/>
      <c r="Q144" s="8"/>
      <c r="R144" s="166"/>
      <c r="S144" s="28"/>
      <c r="T144" s="28"/>
      <c r="U144" s="48"/>
      <c r="V144" s="8"/>
      <c r="W144" s="28"/>
      <c r="X144" s="48"/>
      <c r="Y144" s="185"/>
      <c r="Z144" s="8"/>
      <c r="AA144" s="216"/>
      <c r="AB144" s="170"/>
      <c r="AC144" s="171"/>
      <c r="AD144" s="172"/>
      <c r="AE144" s="170"/>
      <c r="AF144" s="171"/>
      <c r="AG144" s="172"/>
      <c r="AH144" s="202"/>
      <c r="AI144" s="173"/>
    </row>
    <row r="145" spans="1:35" ht="18" customHeight="1" x14ac:dyDescent="0.2">
      <c r="A145" s="19" t="s">
        <v>49</v>
      </c>
      <c r="B145" s="28">
        <f t="shared" ref="B145:H146" si="281">B92+B97+B140</f>
        <v>117.63080542727266</v>
      </c>
      <c r="C145" s="28">
        <f t="shared" si="281"/>
        <v>0</v>
      </c>
      <c r="D145" s="48">
        <f t="shared" si="281"/>
        <v>2.8374892555148072</v>
      </c>
      <c r="E145" s="8">
        <f t="shared" si="281"/>
        <v>2.8374892555148072</v>
      </c>
      <c r="F145" s="28"/>
      <c r="G145" s="48"/>
      <c r="H145" s="8"/>
      <c r="I145" s="8">
        <f t="shared" ref="I145:Q146" si="282">I92+I97+I140</f>
        <v>120.46829468278746</v>
      </c>
      <c r="J145" s="28">
        <f t="shared" si="282"/>
        <v>107.09304515671393</v>
      </c>
      <c r="K145" s="28">
        <f t="shared" si="282"/>
        <v>0</v>
      </c>
      <c r="L145" s="48">
        <f t="shared" si="282"/>
        <v>2.8374892555148072</v>
      </c>
      <c r="M145" s="8">
        <f t="shared" si="282"/>
        <v>2.8374892555148072</v>
      </c>
      <c r="N145" s="231"/>
      <c r="O145" s="432"/>
      <c r="P145" s="8"/>
      <c r="Q145" s="8">
        <f t="shared" si="282"/>
        <v>109.93053441222872</v>
      </c>
      <c r="R145" s="166"/>
      <c r="S145" s="28">
        <f t="shared" ref="S145:Z146" si="283">S92+S97+S140</f>
        <v>-10.53776027055873</v>
      </c>
      <c r="T145" s="28">
        <f t="shared" si="283"/>
        <v>0</v>
      </c>
      <c r="U145" s="48">
        <f t="shared" si="283"/>
        <v>0</v>
      </c>
      <c r="V145" s="8">
        <f t="shared" si="283"/>
        <v>0</v>
      </c>
      <c r="W145" s="28">
        <f>N145-F145</f>
        <v>0</v>
      </c>
      <c r="X145" s="48">
        <f>O145-G145</f>
        <v>0</v>
      </c>
      <c r="Y145" s="8">
        <f>SUM(W145:X145)</f>
        <v>0</v>
      </c>
      <c r="Z145" s="8">
        <f t="shared" ref="Z145" si="284">Z92+Z97+Z140</f>
        <v>-10.53776027055873</v>
      </c>
      <c r="AA145" s="216">
        <f t="shared" ref="AA145:AC147" si="285">S145/$I$147</f>
        <v>-5.5071468945353738E-2</v>
      </c>
      <c r="AB145" s="170">
        <f t="shared" si="285"/>
        <v>0</v>
      </c>
      <c r="AC145" s="171">
        <f t="shared" si="285"/>
        <v>0</v>
      </c>
      <c r="AD145" s="172">
        <f t="shared" ref="AD145:AD147" si="286">SUM(AB145:AC145)</f>
        <v>0</v>
      </c>
      <c r="AE145" s="170">
        <f t="shared" ref="AE145:AF147" si="287">W145/$I$147</f>
        <v>0</v>
      </c>
      <c r="AF145" s="171">
        <f t="shared" si="287"/>
        <v>0</v>
      </c>
      <c r="AG145" s="172">
        <f t="shared" ref="AG145:AG147" si="288">SUM(AE145:AF145)</f>
        <v>0</v>
      </c>
      <c r="AH145" s="202">
        <f>AA145+AD145+AG145</f>
        <v>-5.5071468945353738E-2</v>
      </c>
      <c r="AI145" s="173"/>
    </row>
    <row r="146" spans="1:35" ht="18" customHeight="1" x14ac:dyDescent="0.2">
      <c r="A146" s="19" t="s">
        <v>50</v>
      </c>
      <c r="B146" s="29">
        <f t="shared" si="281"/>
        <v>62.852022380265268</v>
      </c>
      <c r="C146" s="29"/>
      <c r="D146" s="50"/>
      <c r="E146" s="30">
        <f t="shared" si="281"/>
        <v>0</v>
      </c>
      <c r="F146" s="29">
        <f t="shared" si="281"/>
        <v>7.671943762577027</v>
      </c>
      <c r="G146" s="50">
        <f t="shared" si="281"/>
        <v>0.35473739980578189</v>
      </c>
      <c r="H146" s="30">
        <f t="shared" si="281"/>
        <v>8.0266811623828076</v>
      </c>
      <c r="I146" s="30">
        <f t="shared" si="282"/>
        <v>70.878703542648083</v>
      </c>
      <c r="J146" s="29">
        <f t="shared" si="282"/>
        <v>68.060004325411782</v>
      </c>
      <c r="K146" s="29"/>
      <c r="L146" s="50"/>
      <c r="M146" s="30">
        <f t="shared" si="282"/>
        <v>0</v>
      </c>
      <c r="N146" s="401">
        <f t="shared" si="282"/>
        <v>9.4170240509999985</v>
      </c>
      <c r="O146" s="431">
        <f t="shared" si="282"/>
        <v>0.69837954241532008</v>
      </c>
      <c r="P146" s="30">
        <f t="shared" si="282"/>
        <v>10.115403593415319</v>
      </c>
      <c r="Q146" s="30">
        <f t="shared" si="282"/>
        <v>78.175407918827105</v>
      </c>
      <c r="R146" s="168"/>
      <c r="S146" s="29">
        <f t="shared" si="283"/>
        <v>5.207981945146515</v>
      </c>
      <c r="T146" s="29">
        <f t="shared" si="283"/>
        <v>0</v>
      </c>
      <c r="U146" s="50">
        <f t="shared" si="283"/>
        <v>0</v>
      </c>
      <c r="V146" s="30">
        <f t="shared" si="283"/>
        <v>0</v>
      </c>
      <c r="W146" s="29">
        <f t="shared" si="283"/>
        <v>1.7450802884229726</v>
      </c>
      <c r="X146" s="50">
        <f t="shared" si="283"/>
        <v>0.34364214260953824</v>
      </c>
      <c r="Y146" s="30">
        <f t="shared" si="283"/>
        <v>2.0887224310325108</v>
      </c>
      <c r="Z146" s="30">
        <f t="shared" si="283"/>
        <v>7.2967043761790258</v>
      </c>
      <c r="AA146" s="216">
        <f t="shared" si="285"/>
        <v>2.7217473978926647E-2</v>
      </c>
      <c r="AB146" s="174">
        <f t="shared" si="285"/>
        <v>0</v>
      </c>
      <c r="AC146" s="175">
        <f t="shared" si="285"/>
        <v>0</v>
      </c>
      <c r="AD146" s="176">
        <f t="shared" si="286"/>
        <v>0</v>
      </c>
      <c r="AE146" s="174">
        <f t="shared" si="287"/>
        <v>9.1199773427697341E-3</v>
      </c>
      <c r="AF146" s="175">
        <f t="shared" si="287"/>
        <v>1.7959108101851492E-3</v>
      </c>
      <c r="AG146" s="176">
        <f t="shared" si="288"/>
        <v>1.0915888152954883E-2</v>
      </c>
      <c r="AH146" s="204">
        <f>AA146+AD146+AG146</f>
        <v>3.8133362131881531E-2</v>
      </c>
      <c r="AI146" s="179"/>
    </row>
    <row r="147" spans="1:35" s="16" customFormat="1" ht="22.5" customHeight="1" x14ac:dyDescent="0.25">
      <c r="A147" s="15" t="s">
        <v>86</v>
      </c>
      <c r="B147" s="28">
        <f t="shared" ref="B147:H147" si="289">SUM(B145:B146)</f>
        <v>180.48282780753794</v>
      </c>
      <c r="C147" s="28">
        <f t="shared" si="289"/>
        <v>0</v>
      </c>
      <c r="D147" s="48">
        <f t="shared" si="289"/>
        <v>2.8374892555148072</v>
      </c>
      <c r="E147" s="8">
        <f t="shared" si="289"/>
        <v>2.8374892555148072</v>
      </c>
      <c r="F147" s="28">
        <f t="shared" si="289"/>
        <v>7.671943762577027</v>
      </c>
      <c r="G147" s="48">
        <f t="shared" si="289"/>
        <v>0.35473739980578189</v>
      </c>
      <c r="H147" s="8">
        <f t="shared" si="289"/>
        <v>8.0266811623828076</v>
      </c>
      <c r="I147" s="8">
        <f t="shared" ref="I147" si="290">SUM(I145:I146)</f>
        <v>191.34699822543553</v>
      </c>
      <c r="J147" s="28">
        <f t="shared" ref="J147:Q147" si="291">SUM(J145:J146)</f>
        <v>175.15304948212571</v>
      </c>
      <c r="K147" s="28">
        <f t="shared" si="291"/>
        <v>0</v>
      </c>
      <c r="L147" s="48">
        <f t="shared" si="291"/>
        <v>2.8374892555148072</v>
      </c>
      <c r="M147" s="8">
        <f t="shared" si="291"/>
        <v>2.8374892555148072</v>
      </c>
      <c r="N147" s="231">
        <f t="shared" si="291"/>
        <v>9.4170240509999985</v>
      </c>
      <c r="O147" s="432">
        <f t="shared" si="291"/>
        <v>0.69837954241532008</v>
      </c>
      <c r="P147" s="8">
        <f t="shared" si="291"/>
        <v>10.115403593415319</v>
      </c>
      <c r="Q147" s="8">
        <f t="shared" si="291"/>
        <v>188.10594233105581</v>
      </c>
      <c r="R147" s="166"/>
      <c r="S147" s="28">
        <f t="shared" ref="S147:Z147" si="292">SUM(S145:S146)</f>
        <v>-5.3297783254122146</v>
      </c>
      <c r="T147" s="28">
        <f t="shared" si="292"/>
        <v>0</v>
      </c>
      <c r="U147" s="48">
        <f t="shared" si="292"/>
        <v>0</v>
      </c>
      <c r="V147" s="8">
        <f t="shared" si="292"/>
        <v>0</v>
      </c>
      <c r="W147" s="28">
        <f t="shared" si="292"/>
        <v>1.7450802884229726</v>
      </c>
      <c r="X147" s="48">
        <f t="shared" si="292"/>
        <v>0.34364214260953824</v>
      </c>
      <c r="Y147" s="8">
        <f t="shared" si="292"/>
        <v>2.0887224310325108</v>
      </c>
      <c r="Z147" s="8">
        <f t="shared" si="292"/>
        <v>-3.2410558943797039</v>
      </c>
      <c r="AA147" s="216">
        <f t="shared" si="285"/>
        <v>-2.7853994966427091E-2</v>
      </c>
      <c r="AB147" s="170">
        <f t="shared" si="285"/>
        <v>0</v>
      </c>
      <c r="AC147" s="171">
        <f t="shared" si="285"/>
        <v>0</v>
      </c>
      <c r="AD147" s="172">
        <f t="shared" si="286"/>
        <v>0</v>
      </c>
      <c r="AE147" s="170">
        <f t="shared" si="287"/>
        <v>9.1199773427697341E-3</v>
      </c>
      <c r="AF147" s="171">
        <f t="shared" si="287"/>
        <v>1.7959108101851492E-3</v>
      </c>
      <c r="AG147" s="172">
        <f t="shared" si="288"/>
        <v>1.0915888152954883E-2</v>
      </c>
      <c r="AH147" s="202">
        <f>AA147+AD147+AG147</f>
        <v>-1.6938106813472208E-2</v>
      </c>
      <c r="AI147" s="173"/>
    </row>
    <row r="148" spans="1:35" ht="15" customHeight="1" x14ac:dyDescent="0.25">
      <c r="A148" s="15"/>
      <c r="B148" s="28"/>
      <c r="C148" s="28"/>
      <c r="D148" s="48"/>
      <c r="E148" s="8"/>
      <c r="F148" s="28"/>
      <c r="G148" s="48"/>
      <c r="H148" s="185"/>
      <c r="I148" s="8"/>
      <c r="J148" s="28"/>
      <c r="K148" s="28"/>
      <c r="L148" s="48"/>
      <c r="M148" s="8"/>
      <c r="N148" s="231"/>
      <c r="O148" s="432"/>
      <c r="P148" s="185"/>
      <c r="Q148" s="8"/>
      <c r="R148" s="166"/>
      <c r="S148" s="28"/>
      <c r="T148" s="28"/>
      <c r="U148" s="48"/>
      <c r="V148" s="8"/>
      <c r="W148" s="28"/>
      <c r="X148" s="48"/>
      <c r="Y148" s="185"/>
      <c r="Z148" s="8"/>
      <c r="AA148" s="216"/>
      <c r="AB148" s="177"/>
      <c r="AC148" s="173"/>
      <c r="AD148" s="178"/>
      <c r="AE148" s="177"/>
      <c r="AF148" s="173"/>
      <c r="AG148" s="178"/>
      <c r="AH148" s="203"/>
      <c r="AI148" s="173"/>
    </row>
    <row r="149" spans="1:35" ht="22.5" customHeight="1" x14ac:dyDescent="0.3">
      <c r="A149" s="18" t="s">
        <v>87</v>
      </c>
      <c r="B149" s="28"/>
      <c r="C149" s="28"/>
      <c r="D149" s="48"/>
      <c r="E149" s="8"/>
      <c r="F149" s="28"/>
      <c r="G149" s="48"/>
      <c r="H149" s="188"/>
      <c r="I149" s="8"/>
      <c r="J149" s="28"/>
      <c r="K149" s="28"/>
      <c r="L149" s="48"/>
      <c r="M149" s="8"/>
      <c r="N149" s="231"/>
      <c r="O149" s="432"/>
      <c r="P149" s="188"/>
      <c r="Q149" s="8"/>
      <c r="R149" s="166"/>
      <c r="S149" s="28"/>
      <c r="T149" s="28"/>
      <c r="U149" s="48"/>
      <c r="V149" s="8"/>
      <c r="W149" s="28"/>
      <c r="X149" s="48"/>
      <c r="Y149" s="188"/>
      <c r="Z149" s="8"/>
      <c r="AA149" s="216"/>
      <c r="AB149" s="177"/>
      <c r="AC149" s="173"/>
      <c r="AD149" s="178"/>
      <c r="AE149" s="177"/>
      <c r="AF149" s="173"/>
      <c r="AG149" s="178"/>
      <c r="AH149" s="203"/>
      <c r="AI149" s="173"/>
    </row>
    <row r="150" spans="1:35" ht="22.5" customHeight="1" x14ac:dyDescent="0.3">
      <c r="A150" s="18"/>
      <c r="B150" s="28"/>
      <c r="C150" s="28"/>
      <c r="D150" s="48"/>
      <c r="E150" s="8"/>
      <c r="F150" s="28"/>
      <c r="G150" s="48"/>
      <c r="H150" s="188"/>
      <c r="I150" s="8"/>
      <c r="J150" s="28"/>
      <c r="K150" s="28"/>
      <c r="L150" s="48"/>
      <c r="M150" s="8"/>
      <c r="N150" s="231"/>
      <c r="O150" s="432"/>
      <c r="P150" s="188"/>
      <c r="Q150" s="8"/>
      <c r="R150" s="166"/>
      <c r="S150" s="28"/>
      <c r="T150" s="28"/>
      <c r="U150" s="48"/>
      <c r="V150" s="8"/>
      <c r="W150" s="28"/>
      <c r="X150" s="48"/>
      <c r="Y150" s="188"/>
      <c r="Z150" s="8"/>
      <c r="AA150" s="216"/>
      <c r="AB150" s="177"/>
      <c r="AC150" s="173"/>
      <c r="AD150" s="178"/>
      <c r="AE150" s="177"/>
      <c r="AF150" s="173"/>
      <c r="AG150" s="178"/>
      <c r="AH150" s="203"/>
      <c r="AI150" s="173"/>
    </row>
    <row r="151" spans="1:35" ht="22.5" customHeight="1" x14ac:dyDescent="0.25">
      <c r="A151" s="15" t="s">
        <v>88</v>
      </c>
      <c r="B151" s="28"/>
      <c r="C151" s="28"/>
      <c r="D151" s="48"/>
      <c r="E151" s="8"/>
      <c r="F151" s="28"/>
      <c r="G151" s="48"/>
      <c r="H151" s="185"/>
      <c r="I151" s="8"/>
      <c r="J151" s="28"/>
      <c r="K151" s="28"/>
      <c r="L151" s="48"/>
      <c r="M151" s="8"/>
      <c r="N151" s="231"/>
      <c r="O151" s="432"/>
      <c r="P151" s="185"/>
      <c r="Q151" s="8"/>
      <c r="R151" s="166"/>
      <c r="S151" s="28"/>
      <c r="T151" s="28"/>
      <c r="U151" s="48"/>
      <c r="V151" s="8"/>
      <c r="W151" s="28"/>
      <c r="X151" s="48"/>
      <c r="Y151" s="185"/>
      <c r="Z151" s="8"/>
      <c r="AA151" s="216"/>
      <c r="AB151" s="177"/>
      <c r="AC151" s="173"/>
      <c r="AD151" s="178"/>
      <c r="AE151" s="177"/>
      <c r="AF151" s="173"/>
      <c r="AG151" s="178"/>
      <c r="AH151" s="203"/>
      <c r="AI151" s="173"/>
    </row>
    <row r="152" spans="1:35" ht="22.5" customHeight="1" x14ac:dyDescent="0.2">
      <c r="A152" s="19" t="s">
        <v>49</v>
      </c>
      <c r="B152" s="28">
        <f>'2027 at 2026 Rates'!$W154</f>
        <v>3.8294855351429367</v>
      </c>
      <c r="C152" s="219">
        <f>'2027 at 2026 Rates'!$Y154</f>
        <v>0</v>
      </c>
      <c r="D152" s="48">
        <f>'2027 at 2026 Rates'!$Z154</f>
        <v>4.4654610909029592E-2</v>
      </c>
      <c r="E152" s="8">
        <f>SUM(C152:D152,)</f>
        <v>4.4654610909029592E-2</v>
      </c>
      <c r="F152" s="28"/>
      <c r="G152" s="48"/>
      <c r="H152" s="169"/>
      <c r="I152" s="8">
        <f>B152+E152+H152</f>
        <v>3.8741401460519662</v>
      </c>
      <c r="J152" s="28">
        <f>'2027 at 2027 Rates'!$W154</f>
        <v>3.7950862511274877</v>
      </c>
      <c r="K152" s="28">
        <f>'2027 at 2027 Rates'!$Y154</f>
        <v>0</v>
      </c>
      <c r="L152" s="48">
        <f>'2027 at 2027 Rates'!$Z154</f>
        <v>4.4654610909029592E-2</v>
      </c>
      <c r="M152" s="8">
        <f>SUM(K152:L152,)</f>
        <v>4.4654610909029592E-2</v>
      </c>
      <c r="N152" s="231"/>
      <c r="O152" s="432"/>
      <c r="P152" s="169"/>
      <c r="Q152" s="8">
        <f>J152+M152+P152</f>
        <v>3.8397408620365172</v>
      </c>
      <c r="R152" s="166"/>
      <c r="S152" s="28">
        <f>J152-B152</f>
        <v>-3.4399284015449005E-2</v>
      </c>
      <c r="T152" s="28">
        <f>K152-C152</f>
        <v>0</v>
      </c>
      <c r="U152" s="48">
        <f>L152-D152</f>
        <v>0</v>
      </c>
      <c r="V152" s="8">
        <f>SUM(T152:U152,)</f>
        <v>0</v>
      </c>
      <c r="W152" s="28">
        <f>N152-F152</f>
        <v>0</v>
      </c>
      <c r="X152" s="48">
        <f>O152-G152</f>
        <v>0</v>
      </c>
      <c r="Y152" s="169">
        <f>SUM(W152:X152)</f>
        <v>0</v>
      </c>
      <c r="Z152" s="8">
        <f>S152+V152+Y152</f>
        <v>-3.4399284015449005E-2</v>
      </c>
      <c r="AA152" s="216">
        <f>S152/$I$157</f>
        <v>-5.3467289461488323E-3</v>
      </c>
      <c r="AB152" s="170">
        <f>T152/$I157</f>
        <v>0</v>
      </c>
      <c r="AC152" s="171">
        <f>U152/$I157</f>
        <v>0</v>
      </c>
      <c r="AD152" s="172">
        <f>SUM(AB152:AC152)</f>
        <v>0</v>
      </c>
      <c r="AE152" s="170"/>
      <c r="AF152" s="171"/>
      <c r="AG152" s="172"/>
      <c r="AH152" s="202">
        <f>AA152+AD152+AG152</f>
        <v>-5.3467289461488323E-3</v>
      </c>
      <c r="AI152" s="173"/>
    </row>
    <row r="153" spans="1:35" ht="15" x14ac:dyDescent="0.2">
      <c r="A153" s="19" t="s">
        <v>50</v>
      </c>
      <c r="B153" s="28"/>
      <c r="C153" s="28"/>
      <c r="D153" s="48"/>
      <c r="E153" s="8"/>
      <c r="F153" s="28"/>
      <c r="G153" s="48"/>
      <c r="H153" s="169"/>
      <c r="I153" s="8"/>
      <c r="J153" s="28"/>
      <c r="K153" s="28"/>
      <c r="L153" s="48"/>
      <c r="M153" s="8"/>
      <c r="N153" s="231"/>
      <c r="O153" s="432"/>
      <c r="P153" s="169"/>
      <c r="Q153" s="8"/>
      <c r="R153" s="166"/>
      <c r="S153" s="28"/>
      <c r="T153" s="28"/>
      <c r="U153" s="48"/>
      <c r="V153" s="8"/>
      <c r="W153" s="28"/>
      <c r="X153" s="48"/>
      <c r="Y153" s="169"/>
      <c r="Z153" s="8"/>
      <c r="AA153" s="216"/>
      <c r="AB153" s="177"/>
      <c r="AC153" s="173"/>
      <c r="AD153" s="178"/>
      <c r="AE153" s="177"/>
      <c r="AF153" s="173"/>
      <c r="AG153" s="178"/>
      <c r="AH153" s="203"/>
      <c r="AI153" s="173"/>
    </row>
    <row r="154" spans="1:35" ht="22.5" customHeight="1" x14ac:dyDescent="0.2">
      <c r="A154" s="19" t="s">
        <v>67</v>
      </c>
      <c r="B154" s="28">
        <f>'2027 at 2026 Rates'!$W156</f>
        <v>0</v>
      </c>
      <c r="C154" s="28"/>
      <c r="D154" s="48"/>
      <c r="E154" s="8">
        <v>0</v>
      </c>
      <c r="F154" s="28">
        <f>'2027 at 2026 Rates'!$AB156</f>
        <v>0</v>
      </c>
      <c r="G154" s="48">
        <f>'2027 at 2026 Rates'!$AC156</f>
        <v>0</v>
      </c>
      <c r="H154" s="8">
        <f>SUM(F154:G154)</f>
        <v>0</v>
      </c>
      <c r="I154" s="8">
        <f>B154+E154+H154</f>
        <v>0</v>
      </c>
      <c r="J154" s="28">
        <f>'2027 at 2027 Rates'!$W156</f>
        <v>0</v>
      </c>
      <c r="K154" s="28"/>
      <c r="L154" s="48"/>
      <c r="M154" s="8">
        <v>0</v>
      </c>
      <c r="N154" s="231">
        <f>'2027 at 2027 Rates'!$AB156</f>
        <v>0</v>
      </c>
      <c r="O154" s="432">
        <f>'2027 at 2027 Rates'!$AC156</f>
        <v>0</v>
      </c>
      <c r="P154" s="8">
        <f>SUM(N154:O154)</f>
        <v>0</v>
      </c>
      <c r="Q154" s="8">
        <f>J154+M154+P154</f>
        <v>0</v>
      </c>
      <c r="R154" s="166"/>
      <c r="S154" s="28">
        <f t="shared" ref="S154:U155" si="293">J154-B154</f>
        <v>0</v>
      </c>
      <c r="T154" s="28">
        <f t="shared" si="293"/>
        <v>0</v>
      </c>
      <c r="U154" s="48">
        <f t="shared" si="293"/>
        <v>0</v>
      </c>
      <c r="V154" s="8">
        <v>0</v>
      </c>
      <c r="W154" s="29">
        <f>N154-F154</f>
        <v>0</v>
      </c>
      <c r="X154" s="50">
        <f>O154-G154</f>
        <v>0</v>
      </c>
      <c r="Y154" s="30">
        <f>SUM(W154:X154)</f>
        <v>0</v>
      </c>
      <c r="Z154" s="8">
        <f>S154+V154+Y154</f>
        <v>0</v>
      </c>
      <c r="AA154" s="216">
        <f>S154/$I$157</f>
        <v>0</v>
      </c>
      <c r="AB154" s="4">
        <f>T157/$I157</f>
        <v>0</v>
      </c>
      <c r="AC154" s="5">
        <f>U157/$I157</f>
        <v>0</v>
      </c>
      <c r="AD154" s="3">
        <f>SUM(AB157:AC157)</f>
        <v>0</v>
      </c>
      <c r="AE154" s="4">
        <f>W154/$I157</f>
        <v>0</v>
      </c>
      <c r="AF154" s="5">
        <f>X154/$I157</f>
        <v>0</v>
      </c>
      <c r="AG154" s="3">
        <f>SUM(AE154:AF154)</f>
        <v>0</v>
      </c>
      <c r="AH154" s="205">
        <f>AA157+AD157+AG157</f>
        <v>2.1874897145175848E-2</v>
      </c>
      <c r="AI154" s="173"/>
    </row>
    <row r="155" spans="1:35" s="23" customFormat="1" ht="22.5" customHeight="1" x14ac:dyDescent="0.2">
      <c r="A155" s="19" t="s">
        <v>68</v>
      </c>
      <c r="B155" s="29">
        <f>'2027 at 2026 Rates'!$W157</f>
        <v>2.4466667842541465</v>
      </c>
      <c r="C155" s="29"/>
      <c r="D155" s="50"/>
      <c r="E155" s="30">
        <v>0</v>
      </c>
      <c r="F155" s="251">
        <f>'2027 at 2026 Rates'!$AB157</f>
        <v>0.11907896242407894</v>
      </c>
      <c r="G155" s="50">
        <f>'2027 at 2026 Rates'!$AC157</f>
        <v>-6.1795347098761895E-3</v>
      </c>
      <c r="H155" s="30">
        <f>SUM(F155:G155)</f>
        <v>0.11289942771420275</v>
      </c>
      <c r="I155" s="30">
        <f>B155+E155+H155</f>
        <v>2.5595662119683493</v>
      </c>
      <c r="J155" s="29">
        <f>'2027 at 2027 Rates'!$W157</f>
        <v>2.662926133574433</v>
      </c>
      <c r="K155" s="29"/>
      <c r="L155" s="50"/>
      <c r="M155" s="30">
        <v>0</v>
      </c>
      <c r="N155" s="401">
        <f>'2027 at 2027 Rates'!$AB157</f>
        <v>0.137826172</v>
      </c>
      <c r="O155" s="431">
        <f>'2027 at 2027 Rates'!$AC157</f>
        <v>-6.6050144746676406E-2</v>
      </c>
      <c r="P155" s="30">
        <f>SUM(N155:O155)</f>
        <v>7.177602725332359E-2</v>
      </c>
      <c r="Q155" s="30">
        <f>J155+M155+P155</f>
        <v>2.7347021608277564</v>
      </c>
      <c r="R155" s="168"/>
      <c r="S155" s="29">
        <f t="shared" si="293"/>
        <v>0.21625934932028645</v>
      </c>
      <c r="T155" s="29">
        <f t="shared" si="293"/>
        <v>0</v>
      </c>
      <c r="U155" s="50">
        <f t="shared" si="293"/>
        <v>0</v>
      </c>
      <c r="V155" s="30">
        <v>0</v>
      </c>
      <c r="W155" s="251">
        <f>N155-F155</f>
        <v>1.8747209575921062E-2</v>
      </c>
      <c r="X155" s="113">
        <f>O155-G155</f>
        <v>-5.987061003680022E-2</v>
      </c>
      <c r="Y155" s="30">
        <f>SUM(W155:X155)</f>
        <v>-4.1123400460879159E-2</v>
      </c>
      <c r="Z155" s="30">
        <f>S155+V155+Y155</f>
        <v>0.17513594885940731</v>
      </c>
      <c r="AA155" s="216">
        <f>S155/$I$157</f>
        <v>3.3613493884546909E-2</v>
      </c>
      <c r="AB155" s="174">
        <f>T157/$I157</f>
        <v>0</v>
      </c>
      <c r="AC155" s="175">
        <f>U157/$I157</f>
        <v>0</v>
      </c>
      <c r="AD155" s="176">
        <f>SUM(AB157:AC157)</f>
        <v>0</v>
      </c>
      <c r="AE155" s="174">
        <f>W155/$I157</f>
        <v>2.9139050700613066E-3</v>
      </c>
      <c r="AF155" s="175">
        <f>X155/$I157</f>
        <v>-9.3057728632835388E-3</v>
      </c>
      <c r="AG155" s="176">
        <f>SUM(AE155:AF155)</f>
        <v>-6.3918677932222317E-3</v>
      </c>
      <c r="AH155" s="204">
        <f>AA157+AD157+AG157</f>
        <v>2.1874897145175848E-2</v>
      </c>
      <c r="AI155" s="179"/>
    </row>
    <row r="156" spans="1:35" ht="22.5" customHeight="1" x14ac:dyDescent="0.2">
      <c r="A156" s="19" t="s">
        <v>69</v>
      </c>
      <c r="B156" s="29">
        <f t="shared" ref="B156:H156" si="294">+B154+B155</f>
        <v>2.4466667842541465</v>
      </c>
      <c r="C156" s="29">
        <f t="shared" si="294"/>
        <v>0</v>
      </c>
      <c r="D156" s="50">
        <f t="shared" si="294"/>
        <v>0</v>
      </c>
      <c r="E156" s="30">
        <f t="shared" si="294"/>
        <v>0</v>
      </c>
      <c r="F156" s="29">
        <f t="shared" si="294"/>
        <v>0.11907896242407894</v>
      </c>
      <c r="G156" s="50">
        <f t="shared" si="294"/>
        <v>-6.1795347098761895E-3</v>
      </c>
      <c r="H156" s="30">
        <f t="shared" si="294"/>
        <v>0.11289942771420275</v>
      </c>
      <c r="I156" s="30">
        <f t="shared" ref="I156:Q156" si="295">+I154+I155</f>
        <v>2.5595662119683493</v>
      </c>
      <c r="J156" s="29">
        <f t="shared" si="295"/>
        <v>2.662926133574433</v>
      </c>
      <c r="K156" s="29">
        <f t="shared" si="295"/>
        <v>0</v>
      </c>
      <c r="L156" s="50">
        <f t="shared" si="295"/>
        <v>0</v>
      </c>
      <c r="M156" s="30">
        <f t="shared" si="295"/>
        <v>0</v>
      </c>
      <c r="N156" s="401">
        <f t="shared" si="295"/>
        <v>0.137826172</v>
      </c>
      <c r="O156" s="431">
        <f t="shared" si="295"/>
        <v>-6.6050144746676406E-2</v>
      </c>
      <c r="P156" s="30">
        <f t="shared" si="295"/>
        <v>7.177602725332359E-2</v>
      </c>
      <c r="Q156" s="30">
        <f t="shared" si="295"/>
        <v>2.7347021608277564</v>
      </c>
      <c r="R156" s="166"/>
      <c r="S156" s="29">
        <f t="shared" ref="S156:Z156" si="296">+S154+S155</f>
        <v>0.21625934932028645</v>
      </c>
      <c r="T156" s="29">
        <f t="shared" si="296"/>
        <v>0</v>
      </c>
      <c r="U156" s="50">
        <f t="shared" si="296"/>
        <v>0</v>
      </c>
      <c r="V156" s="30">
        <f t="shared" si="296"/>
        <v>0</v>
      </c>
      <c r="W156" s="29">
        <f t="shared" si="296"/>
        <v>1.8747209575921062E-2</v>
      </c>
      <c r="X156" s="50">
        <f t="shared" si="296"/>
        <v>-5.987061003680022E-2</v>
      </c>
      <c r="Y156" s="30">
        <f t="shared" si="296"/>
        <v>-4.1123400460879159E-2</v>
      </c>
      <c r="Z156" s="30">
        <f t="shared" si="296"/>
        <v>0.17513594885940731</v>
      </c>
      <c r="AA156" s="216">
        <f>S156/$I$157</f>
        <v>3.3613493884546909E-2</v>
      </c>
      <c r="AB156" s="174">
        <f t="shared" ref="AB156:AG156" si="297">SUM(AB154:AB155)</f>
        <v>0</v>
      </c>
      <c r="AC156" s="175">
        <f t="shared" si="297"/>
        <v>0</v>
      </c>
      <c r="AD156" s="176">
        <f t="shared" si="297"/>
        <v>0</v>
      </c>
      <c r="AE156" s="174">
        <f t="shared" si="297"/>
        <v>2.9139050700613066E-3</v>
      </c>
      <c r="AF156" s="175">
        <f t="shared" si="297"/>
        <v>-9.3057728632835388E-3</v>
      </c>
      <c r="AG156" s="176">
        <f t="shared" si="297"/>
        <v>-6.3918677932222317E-3</v>
      </c>
      <c r="AH156" s="204">
        <f>AA156+AD156+AG156</f>
        <v>2.7221626091324676E-2</v>
      </c>
      <c r="AI156" s="179"/>
    </row>
    <row r="157" spans="1:35" ht="22.5" customHeight="1" x14ac:dyDescent="0.2">
      <c r="A157" s="19" t="s">
        <v>70</v>
      </c>
      <c r="B157" s="28">
        <f t="shared" ref="B157:H157" si="298">B152+B156</f>
        <v>6.2761523193970827</v>
      </c>
      <c r="C157" s="28">
        <f t="shared" si="298"/>
        <v>0</v>
      </c>
      <c r="D157" s="48">
        <f t="shared" si="298"/>
        <v>4.4654610909029592E-2</v>
      </c>
      <c r="E157" s="8">
        <f t="shared" si="298"/>
        <v>4.4654610909029592E-2</v>
      </c>
      <c r="F157" s="28">
        <f t="shared" si="298"/>
        <v>0.11907896242407894</v>
      </c>
      <c r="G157" s="48">
        <f t="shared" si="298"/>
        <v>-6.1795347098761895E-3</v>
      </c>
      <c r="H157" s="8">
        <f t="shared" si="298"/>
        <v>0.11289942771420275</v>
      </c>
      <c r="I157" s="8">
        <f t="shared" ref="I157:Q157" si="299">I152+I156</f>
        <v>6.4337063580203155</v>
      </c>
      <c r="J157" s="28">
        <f t="shared" si="299"/>
        <v>6.4580123847019202</v>
      </c>
      <c r="K157" s="195">
        <f t="shared" si="299"/>
        <v>0</v>
      </c>
      <c r="L157" s="48">
        <f t="shared" si="299"/>
        <v>4.4654610909029592E-2</v>
      </c>
      <c r="M157" s="8">
        <f t="shared" si="299"/>
        <v>4.4654610909029592E-2</v>
      </c>
      <c r="N157" s="231">
        <f t="shared" si="299"/>
        <v>0.137826172</v>
      </c>
      <c r="O157" s="432">
        <f t="shared" si="299"/>
        <v>-6.6050144746676406E-2</v>
      </c>
      <c r="P157" s="8">
        <f t="shared" si="299"/>
        <v>7.177602725332359E-2</v>
      </c>
      <c r="Q157" s="8">
        <f t="shared" si="299"/>
        <v>6.5744430228642736</v>
      </c>
      <c r="R157" s="166"/>
      <c r="S157" s="28">
        <f t="shared" ref="S157:Z157" si="300">S152+S156</f>
        <v>0.18186006530483745</v>
      </c>
      <c r="T157" s="28">
        <f t="shared" si="300"/>
        <v>0</v>
      </c>
      <c r="U157" s="48">
        <f t="shared" si="300"/>
        <v>0</v>
      </c>
      <c r="V157" s="8">
        <f t="shared" si="300"/>
        <v>0</v>
      </c>
      <c r="W157" s="28">
        <f t="shared" si="300"/>
        <v>1.8747209575921062E-2</v>
      </c>
      <c r="X157" s="48">
        <f t="shared" si="300"/>
        <v>-5.987061003680022E-2</v>
      </c>
      <c r="Y157" s="8">
        <f t="shared" si="300"/>
        <v>-4.1123400460879159E-2</v>
      </c>
      <c r="Z157" s="8">
        <f t="shared" si="300"/>
        <v>0.1407366648439583</v>
      </c>
      <c r="AA157" s="216">
        <f>S157/$I$157</f>
        <v>2.8266764938398078E-2</v>
      </c>
      <c r="AB157" s="170">
        <f t="shared" ref="AB157:AC157" si="301">AB152+AB156</f>
        <v>0</v>
      </c>
      <c r="AC157" s="171">
        <f t="shared" si="301"/>
        <v>0</v>
      </c>
      <c r="AD157" s="172">
        <f>AD152+AD156</f>
        <v>0</v>
      </c>
      <c r="AE157" s="170">
        <f t="shared" ref="AE157:AG157" si="302">AE152+AE156</f>
        <v>2.9139050700613066E-3</v>
      </c>
      <c r="AF157" s="171">
        <f t="shared" si="302"/>
        <v>-9.3057728632835388E-3</v>
      </c>
      <c r="AG157" s="172">
        <f t="shared" si="302"/>
        <v>-6.3918677932222317E-3</v>
      </c>
      <c r="AH157" s="202">
        <f>AA157+AD157+AG157</f>
        <v>2.1874897145175848E-2</v>
      </c>
      <c r="AI157" s="173"/>
    </row>
    <row r="158" spans="1:35" ht="10.5" customHeight="1" x14ac:dyDescent="0.25">
      <c r="A158" s="15"/>
      <c r="B158" s="28"/>
      <c r="C158" s="28"/>
      <c r="D158" s="48"/>
      <c r="E158" s="8"/>
      <c r="F158" s="28"/>
      <c r="G158" s="48"/>
      <c r="H158" s="185"/>
      <c r="I158" s="8"/>
      <c r="J158" s="28"/>
      <c r="K158" s="28"/>
      <c r="L158" s="48"/>
      <c r="M158" s="8"/>
      <c r="N158" s="231"/>
      <c r="O158" s="432"/>
      <c r="P158" s="185"/>
      <c r="Q158" s="8"/>
      <c r="R158" s="166"/>
      <c r="S158" s="28"/>
      <c r="T158" s="28"/>
      <c r="U158" s="48"/>
      <c r="V158" s="8"/>
      <c r="W158" s="28"/>
      <c r="X158" s="48"/>
      <c r="Y158" s="185"/>
      <c r="Z158" s="8"/>
      <c r="AA158" s="216"/>
      <c r="AB158" s="177"/>
      <c r="AC158" s="173"/>
      <c r="AD158" s="178"/>
      <c r="AE158" s="177"/>
      <c r="AF158" s="173"/>
      <c r="AG158" s="178"/>
      <c r="AH158" s="203"/>
      <c r="AI158" s="173"/>
    </row>
    <row r="159" spans="1:35" ht="22.5" customHeight="1" x14ac:dyDescent="0.25">
      <c r="A159" s="15" t="s">
        <v>89</v>
      </c>
      <c r="B159" s="28"/>
      <c r="C159" s="28"/>
      <c r="D159" s="48"/>
      <c r="E159" s="8"/>
      <c r="F159" s="28"/>
      <c r="G159" s="48"/>
      <c r="H159" s="185"/>
      <c r="I159" s="8"/>
      <c r="J159" s="28"/>
      <c r="K159" s="28"/>
      <c r="L159" s="48"/>
      <c r="M159" s="8"/>
      <c r="N159" s="231"/>
      <c r="O159" s="432"/>
      <c r="P159" s="185"/>
      <c r="Q159" s="8"/>
      <c r="R159" s="166"/>
      <c r="S159" s="28"/>
      <c r="T159" s="28"/>
      <c r="U159" s="48"/>
      <c r="V159" s="8"/>
      <c r="W159" s="28"/>
      <c r="X159" s="48"/>
      <c r="Y159" s="185"/>
      <c r="Z159" s="8"/>
      <c r="AA159" s="216"/>
      <c r="AB159" s="177"/>
      <c r="AC159" s="173"/>
      <c r="AD159" s="178"/>
      <c r="AE159" s="177"/>
      <c r="AF159" s="173"/>
      <c r="AG159" s="178"/>
      <c r="AH159" s="203"/>
      <c r="AI159" s="173"/>
    </row>
    <row r="160" spans="1:35" ht="22.5" customHeight="1" x14ac:dyDescent="0.2">
      <c r="A160" s="19" t="s">
        <v>49</v>
      </c>
      <c r="B160" s="28">
        <f>'2027 at 2026 Rates'!$W162</f>
        <v>5.8769198177491093</v>
      </c>
      <c r="C160" s="28">
        <f>'2027 at 2026 Rates'!$Y162</f>
        <v>0</v>
      </c>
      <c r="D160" s="48">
        <f>'2027 at 2026 Rates'!$Z162</f>
        <v>0.11767802428199997</v>
      </c>
      <c r="E160" s="8">
        <f>SUM(C160:D160)</f>
        <v>0.11767802428199997</v>
      </c>
      <c r="F160" s="28"/>
      <c r="G160" s="48"/>
      <c r="H160" s="169"/>
      <c r="I160" s="8">
        <f>B160+E160+H160</f>
        <v>5.9945978420311095</v>
      </c>
      <c r="J160" s="28">
        <f>'2027 at 2027 Rates'!$W162</f>
        <v>6.2155221716353077</v>
      </c>
      <c r="K160" s="28">
        <f>'2027 at 2027 Rates'!$Y162</f>
        <v>0</v>
      </c>
      <c r="L160" s="48">
        <f>'2027 at 2027 Rates'!$Z162</f>
        <v>0.11767802428199997</v>
      </c>
      <c r="M160" s="8">
        <f>SUM(K160:L160)</f>
        <v>0.11767802428199997</v>
      </c>
      <c r="N160" s="231"/>
      <c r="O160" s="432"/>
      <c r="P160" s="169"/>
      <c r="Q160" s="8">
        <f>J160+M160+P160</f>
        <v>6.3332001959173079</v>
      </c>
      <c r="R160" s="166"/>
      <c r="S160" s="28">
        <f t="shared" ref="S160:U161" si="303">J160-B160</f>
        <v>0.33860235388619842</v>
      </c>
      <c r="T160" s="28">
        <f t="shared" si="303"/>
        <v>0</v>
      </c>
      <c r="U160" s="48">
        <f t="shared" si="303"/>
        <v>0</v>
      </c>
      <c r="V160" s="8">
        <f>SUM(T160:U160)</f>
        <v>0</v>
      </c>
      <c r="W160" s="28">
        <f>N160-F160</f>
        <v>0</v>
      </c>
      <c r="X160" s="48">
        <f>O160-G160</f>
        <v>0</v>
      </c>
      <c r="Y160" s="169">
        <f>SUM(W160:X160)</f>
        <v>0</v>
      </c>
      <c r="Z160" s="8">
        <f>S160+V160+Y160</f>
        <v>0.33860235388619842</v>
      </c>
      <c r="AA160" s="216">
        <f>S160/$I162</f>
        <v>2.5746308516561081E-2</v>
      </c>
      <c r="AB160" s="170">
        <f>T160/$I162</f>
        <v>0</v>
      </c>
      <c r="AC160" s="171">
        <f>U160/$I162</f>
        <v>0</v>
      </c>
      <c r="AD160" s="172">
        <f>SUM(AB160:AC160)</f>
        <v>0</v>
      </c>
      <c r="AE160" s="170">
        <f>W160/$I162</f>
        <v>0</v>
      </c>
      <c r="AF160" s="171">
        <f>X160/$I162</f>
        <v>0</v>
      </c>
      <c r="AG160" s="172">
        <f>SUM(AE160:AF160)</f>
        <v>0</v>
      </c>
      <c r="AH160" s="202">
        <f>AA160+AD160+AG160</f>
        <v>2.5746308516561081E-2</v>
      </c>
      <c r="AI160" s="173"/>
    </row>
    <row r="161" spans="1:35" ht="22.5" customHeight="1" x14ac:dyDescent="0.2">
      <c r="A161" s="19" t="s">
        <v>50</v>
      </c>
      <c r="B161" s="29">
        <f>'2027 at 2026 Rates'!$W163</f>
        <v>7.1198384804985624</v>
      </c>
      <c r="C161" s="29"/>
      <c r="D161" s="50"/>
      <c r="E161" s="30">
        <v>0</v>
      </c>
      <c r="F161" s="29">
        <f>'2027 at 2026 Rates'!$AB163</f>
        <v>3.4476164119589446E-2</v>
      </c>
      <c r="G161" s="50">
        <f>'2027 at 2026 Rates'!$AC163</f>
        <v>2.5788686413614594E-3</v>
      </c>
      <c r="H161" s="30">
        <f>SUM(F161:G161)</f>
        <v>3.7055032760950908E-2</v>
      </c>
      <c r="I161" s="30">
        <f>B161+E161+H161</f>
        <v>7.1568935132595133</v>
      </c>
      <c r="J161" s="29">
        <f>'2027 at 2027 Rates'!$W163</f>
        <v>7.5841800554166623</v>
      </c>
      <c r="K161" s="29"/>
      <c r="L161" s="50"/>
      <c r="M161" s="30">
        <v>0</v>
      </c>
      <c r="N161" s="401">
        <f>'2027 at 2027 Rates'!$AB163</f>
        <v>3.2143533000000002E-2</v>
      </c>
      <c r="O161" s="431">
        <f>'2027 at 2027 Rates'!$AC163</f>
        <v>-7.6624748035571941E-2</v>
      </c>
      <c r="P161" s="30">
        <f>SUM(N161:O161)</f>
        <v>-4.4481215035571939E-2</v>
      </c>
      <c r="Q161" s="30">
        <f>J161+M161+P161</f>
        <v>7.5396988403810905</v>
      </c>
      <c r="R161" s="168"/>
      <c r="S161" s="29">
        <f t="shared" si="303"/>
        <v>0.46434157491809991</v>
      </c>
      <c r="T161" s="29">
        <f t="shared" si="303"/>
        <v>0</v>
      </c>
      <c r="U161" s="50">
        <f t="shared" si="303"/>
        <v>0</v>
      </c>
      <c r="V161" s="30">
        <v>0</v>
      </c>
      <c r="W161" s="29">
        <f>N161-F161</f>
        <v>-2.3326311195894442E-3</v>
      </c>
      <c r="X161" s="50">
        <f>O161-G161</f>
        <v>-7.9203616676933403E-2</v>
      </c>
      <c r="Y161" s="30">
        <f>SUM(W161:X161)</f>
        <v>-8.1536247796522854E-2</v>
      </c>
      <c r="Z161" s="30">
        <f>S161+V161+Y161</f>
        <v>0.38280532712157705</v>
      </c>
      <c r="AA161" s="216">
        <f>S161/$I162</f>
        <v>3.5307142161584822E-2</v>
      </c>
      <c r="AB161" s="174">
        <f>T161/$I162</f>
        <v>0</v>
      </c>
      <c r="AC161" s="175">
        <f>U161/$I162</f>
        <v>0</v>
      </c>
      <c r="AD161" s="176">
        <f>SUM(AB161:AC161)</f>
        <v>0</v>
      </c>
      <c r="AE161" s="174">
        <f>W161/$I162</f>
        <v>-1.773662816309472E-4</v>
      </c>
      <c r="AF161" s="175">
        <f>X161/$I162</f>
        <v>-6.0224057133316002E-3</v>
      </c>
      <c r="AG161" s="176">
        <f>SUM(AE161:AF161)</f>
        <v>-6.199771994962547E-3</v>
      </c>
      <c r="AH161" s="204">
        <f>AA161+AD161+AG161</f>
        <v>2.9107370166622275E-2</v>
      </c>
      <c r="AI161" s="173"/>
    </row>
    <row r="162" spans="1:35" s="23" customFormat="1" ht="22.5" customHeight="1" x14ac:dyDescent="0.2">
      <c r="A162" s="19" t="s">
        <v>51</v>
      </c>
      <c r="B162" s="28">
        <f t="shared" ref="B162:H162" si="304">SUM(B160:B161)</f>
        <v>12.996758298247672</v>
      </c>
      <c r="C162" s="28">
        <f t="shared" si="304"/>
        <v>0</v>
      </c>
      <c r="D162" s="48">
        <f t="shared" si="304"/>
        <v>0.11767802428199997</v>
      </c>
      <c r="E162" s="8">
        <f t="shared" si="304"/>
        <v>0.11767802428199997</v>
      </c>
      <c r="F162" s="28">
        <f t="shared" si="304"/>
        <v>3.4476164119589446E-2</v>
      </c>
      <c r="G162" s="48">
        <f t="shared" si="304"/>
        <v>2.5788686413614594E-3</v>
      </c>
      <c r="H162" s="8">
        <f t="shared" si="304"/>
        <v>3.7055032760950908E-2</v>
      </c>
      <c r="I162" s="8">
        <f t="shared" ref="I162" si="305">SUM(I160:I161)</f>
        <v>13.151491355290624</v>
      </c>
      <c r="J162" s="28">
        <f t="shared" ref="J162:Q162" si="306">SUM(J160:J161)</f>
        <v>13.79970222705197</v>
      </c>
      <c r="K162" s="195">
        <f t="shared" si="306"/>
        <v>0</v>
      </c>
      <c r="L162" s="48">
        <f t="shared" si="306"/>
        <v>0.11767802428199997</v>
      </c>
      <c r="M162" s="8">
        <f t="shared" si="306"/>
        <v>0.11767802428199997</v>
      </c>
      <c r="N162" s="231">
        <f t="shared" si="306"/>
        <v>3.2143533000000002E-2</v>
      </c>
      <c r="O162" s="432">
        <f t="shared" si="306"/>
        <v>-7.6624748035571941E-2</v>
      </c>
      <c r="P162" s="8">
        <f t="shared" si="306"/>
        <v>-4.4481215035571939E-2</v>
      </c>
      <c r="Q162" s="8">
        <f t="shared" si="306"/>
        <v>13.872899036298399</v>
      </c>
      <c r="R162" s="168"/>
      <c r="S162" s="28">
        <f t="shared" ref="S162:AA162" si="307">SUM(S160:S161)</f>
        <v>0.80294392880429832</v>
      </c>
      <c r="T162" s="28">
        <f t="shared" si="307"/>
        <v>0</v>
      </c>
      <c r="U162" s="48">
        <f t="shared" si="307"/>
        <v>0</v>
      </c>
      <c r="V162" s="8">
        <f t="shared" si="307"/>
        <v>0</v>
      </c>
      <c r="W162" s="28">
        <f t="shared" si="307"/>
        <v>-2.3326311195894442E-3</v>
      </c>
      <c r="X162" s="48">
        <f t="shared" si="307"/>
        <v>-7.9203616676933403E-2</v>
      </c>
      <c r="Y162" s="8">
        <f t="shared" si="307"/>
        <v>-8.1536247796522854E-2</v>
      </c>
      <c r="Z162" s="8">
        <f t="shared" si="307"/>
        <v>0.72140768100777541</v>
      </c>
      <c r="AA162" s="216">
        <f t="shared" si="307"/>
        <v>6.1053450678145903E-2</v>
      </c>
      <c r="AB162" s="170">
        <f t="shared" ref="AB162:AG162" si="308">SUM(AB160:AB161)</f>
        <v>0</v>
      </c>
      <c r="AC162" s="171">
        <f t="shared" si="308"/>
        <v>0</v>
      </c>
      <c r="AD162" s="172">
        <f t="shared" si="308"/>
        <v>0</v>
      </c>
      <c r="AE162" s="170">
        <f t="shared" si="308"/>
        <v>-1.773662816309472E-4</v>
      </c>
      <c r="AF162" s="171">
        <f t="shared" si="308"/>
        <v>-6.0224057133316002E-3</v>
      </c>
      <c r="AG162" s="172">
        <f t="shared" si="308"/>
        <v>-6.199771994962547E-3</v>
      </c>
      <c r="AH162" s="202">
        <f>AA162+AD162+AG162</f>
        <v>5.4853678683183353E-2</v>
      </c>
      <c r="AI162" s="179"/>
    </row>
    <row r="163" spans="1:35" s="23" customFormat="1" ht="22.5" customHeight="1" x14ac:dyDescent="0.25">
      <c r="A163" s="15"/>
      <c r="B163" s="29"/>
      <c r="C163" s="29"/>
      <c r="D163" s="50"/>
      <c r="E163" s="30"/>
      <c r="F163" s="29"/>
      <c r="G163" s="50"/>
      <c r="H163" s="185"/>
      <c r="I163" s="30"/>
      <c r="J163" s="29"/>
      <c r="K163" s="29"/>
      <c r="L163" s="50"/>
      <c r="M163" s="30"/>
      <c r="N163" s="401"/>
      <c r="O163" s="431"/>
      <c r="P163" s="185"/>
      <c r="Q163" s="30"/>
      <c r="R163" s="168"/>
      <c r="S163" s="29"/>
      <c r="T163" s="29"/>
      <c r="U163" s="50"/>
      <c r="V163" s="30"/>
      <c r="W163" s="29"/>
      <c r="X163" s="50"/>
      <c r="Y163" s="185"/>
      <c r="Z163" s="30"/>
      <c r="AA163" s="216"/>
      <c r="AB163" s="181"/>
      <c r="AC163" s="179"/>
      <c r="AD163" s="182"/>
      <c r="AE163" s="181"/>
      <c r="AF163" s="179"/>
      <c r="AG163" s="182"/>
      <c r="AH163" s="206"/>
      <c r="AI163" s="179"/>
    </row>
    <row r="164" spans="1:35" s="23" customFormat="1" ht="22.5" customHeight="1" x14ac:dyDescent="0.25">
      <c r="A164" s="15" t="s">
        <v>87</v>
      </c>
      <c r="B164" s="29"/>
      <c r="C164" s="29"/>
      <c r="D164" s="50"/>
      <c r="E164" s="30"/>
      <c r="F164" s="29"/>
      <c r="G164" s="50"/>
      <c r="H164" s="185"/>
      <c r="I164" s="30"/>
      <c r="J164" s="29"/>
      <c r="K164" s="29"/>
      <c r="L164" s="50"/>
      <c r="M164" s="30"/>
      <c r="N164" s="401"/>
      <c r="O164" s="431"/>
      <c r="P164" s="185"/>
      <c r="Q164" s="30"/>
      <c r="R164" s="168"/>
      <c r="S164" s="29"/>
      <c r="T164" s="29"/>
      <c r="U164" s="50"/>
      <c r="V164" s="30"/>
      <c r="W164" s="29"/>
      <c r="X164" s="50"/>
      <c r="Y164" s="185"/>
      <c r="Z164" s="30"/>
      <c r="AA164" s="216"/>
      <c r="AB164" s="181"/>
      <c r="AC164" s="179"/>
      <c r="AD164" s="182"/>
      <c r="AE164" s="181"/>
      <c r="AF164" s="179"/>
      <c r="AG164" s="182"/>
      <c r="AH164" s="206"/>
      <c r="AI164" s="179"/>
    </row>
    <row r="165" spans="1:35" s="23" customFormat="1" ht="30" customHeight="1" x14ac:dyDescent="0.25">
      <c r="A165" s="15" t="s">
        <v>49</v>
      </c>
      <c r="B165" s="28">
        <f>B152+B160</f>
        <v>9.7064053528920464</v>
      </c>
      <c r="C165" s="28">
        <f>C152+C160</f>
        <v>0</v>
      </c>
      <c r="D165" s="48">
        <f>D152+D160</f>
        <v>0.16233263519102956</v>
      </c>
      <c r="E165" s="8">
        <f t="shared" ref="E165" si="309">E152+E160</f>
        <v>0.16233263519102956</v>
      </c>
      <c r="F165" s="28"/>
      <c r="G165" s="48"/>
      <c r="H165" s="8"/>
      <c r="I165" s="8">
        <f>B165+E165+H165</f>
        <v>9.8687379880830761</v>
      </c>
      <c r="J165" s="28">
        <f>J152+J160</f>
        <v>10.010608422762795</v>
      </c>
      <c r="K165" s="28">
        <f>K152+K160</f>
        <v>0</v>
      </c>
      <c r="L165" s="48">
        <f>L152+L160</f>
        <v>0.16233263519102956</v>
      </c>
      <c r="M165" s="8">
        <f t="shared" ref="M165" si="310">M152+M160</f>
        <v>0.16233263519102956</v>
      </c>
      <c r="N165" s="231"/>
      <c r="O165" s="432"/>
      <c r="P165" s="8"/>
      <c r="Q165" s="8">
        <f>J165+M165+P165</f>
        <v>10.172941057953825</v>
      </c>
      <c r="R165" s="168"/>
      <c r="S165" s="28">
        <f>S152+S160</f>
        <v>0.30420306987074941</v>
      </c>
      <c r="T165" s="28">
        <f>T152+T160</f>
        <v>0</v>
      </c>
      <c r="U165" s="48">
        <f>U152+U160</f>
        <v>0</v>
      </c>
      <c r="V165" s="8">
        <f t="shared" ref="V165" si="311">V152+V160</f>
        <v>0</v>
      </c>
      <c r="W165" s="28">
        <f>N165-F165</f>
        <v>0</v>
      </c>
      <c r="X165" s="48">
        <f>O165-G165</f>
        <v>0</v>
      </c>
      <c r="Y165" s="8">
        <f>SUM(W165:X165)</f>
        <v>0</v>
      </c>
      <c r="Z165" s="8">
        <f>S165+V165+Y165</f>
        <v>0.30420306987074941</v>
      </c>
      <c r="AA165" s="216">
        <f>S165/$I167</f>
        <v>1.5532295069148062E-2</v>
      </c>
      <c r="AB165" s="170">
        <f>T165/$I167</f>
        <v>0</v>
      </c>
      <c r="AC165" s="171">
        <f>U165/$I167</f>
        <v>0</v>
      </c>
      <c r="AD165" s="172">
        <f>SUM(AB165:AC165)</f>
        <v>0</v>
      </c>
      <c r="AE165" s="170">
        <f>W165/$I167</f>
        <v>0</v>
      </c>
      <c r="AF165" s="171">
        <f>X165/$I167</f>
        <v>0</v>
      </c>
      <c r="AG165" s="172">
        <f>SUM(AE165:AF165)</f>
        <v>0</v>
      </c>
      <c r="AH165" s="202">
        <f>AA165+AD165+AG165</f>
        <v>1.5532295069148062E-2</v>
      </c>
      <c r="AI165" s="173"/>
    </row>
    <row r="166" spans="1:35" s="23" customFormat="1" ht="22.5" customHeight="1" x14ac:dyDescent="0.25">
      <c r="A166" s="15" t="s">
        <v>50</v>
      </c>
      <c r="B166" s="29">
        <f t="shared" ref="B166" si="312">B156+B161</f>
        <v>9.5665052647527098</v>
      </c>
      <c r="C166" s="29"/>
      <c r="D166" s="50"/>
      <c r="E166" s="30">
        <f t="shared" ref="E166:H166" si="313">E156+E161</f>
        <v>0</v>
      </c>
      <c r="F166" s="29">
        <f t="shared" si="313"/>
        <v>0.15355512654366837</v>
      </c>
      <c r="G166" s="50">
        <f t="shared" si="313"/>
        <v>-3.6006660685147301E-3</v>
      </c>
      <c r="H166" s="30">
        <f t="shared" si="313"/>
        <v>0.14995446047515365</v>
      </c>
      <c r="I166" s="30">
        <f>B166+E166+H166</f>
        <v>9.7164597252278639</v>
      </c>
      <c r="J166" s="29">
        <f t="shared" ref="J166:P166" si="314">J156+J161</f>
        <v>10.247106188991095</v>
      </c>
      <c r="K166" s="29"/>
      <c r="L166" s="50"/>
      <c r="M166" s="30">
        <f t="shared" si="314"/>
        <v>0</v>
      </c>
      <c r="N166" s="401">
        <f t="shared" si="314"/>
        <v>0.169969705</v>
      </c>
      <c r="O166" s="431">
        <f t="shared" si="314"/>
        <v>-0.14267489278224835</v>
      </c>
      <c r="P166" s="30">
        <f t="shared" si="314"/>
        <v>2.7294812217751652E-2</v>
      </c>
      <c r="Q166" s="30">
        <f>J166+M166+P166</f>
        <v>10.274401001208847</v>
      </c>
      <c r="R166" s="168"/>
      <c r="S166" s="29">
        <f t="shared" ref="S166" si="315">S156+S161</f>
        <v>0.68060092423838636</v>
      </c>
      <c r="T166" s="29"/>
      <c r="U166" s="50"/>
      <c r="V166" s="30">
        <f t="shared" ref="V166:Y166" si="316">V156+V161</f>
        <v>0</v>
      </c>
      <c r="W166" s="29">
        <f t="shared" si="316"/>
        <v>1.6414578456331617E-2</v>
      </c>
      <c r="X166" s="50">
        <f t="shared" si="316"/>
        <v>-0.13907422671373362</v>
      </c>
      <c r="Y166" s="30">
        <f t="shared" si="316"/>
        <v>-0.12265964825740201</v>
      </c>
      <c r="Z166" s="30">
        <f>S166+V166+Y166</f>
        <v>0.55794127598098431</v>
      </c>
      <c r="AA166" s="216">
        <f>S166/$I167</f>
        <v>3.4750781391184059E-2</v>
      </c>
      <c r="AB166" s="174">
        <f>T166/$I167</f>
        <v>0</v>
      </c>
      <c r="AC166" s="175">
        <f>U166/$I167</f>
        <v>0</v>
      </c>
      <c r="AD166" s="176">
        <f>SUM(AB166:AC166)</f>
        <v>0</v>
      </c>
      <c r="AE166" s="174">
        <f>W166/$I167</f>
        <v>8.381114501170221E-4</v>
      </c>
      <c r="AF166" s="175">
        <f>X166/$I167</f>
        <v>-7.1009866098626527E-3</v>
      </c>
      <c r="AG166" s="176">
        <f>SUM(AE166:AF166)</f>
        <v>-6.262875159745631E-3</v>
      </c>
      <c r="AH166" s="204">
        <f>AA166+AD166+AG166</f>
        <v>2.8487906231438428E-2</v>
      </c>
      <c r="AI166" s="179"/>
    </row>
    <row r="167" spans="1:35" s="16" customFormat="1" ht="22.5" customHeight="1" x14ac:dyDescent="0.25">
      <c r="A167" s="17" t="s">
        <v>42</v>
      </c>
      <c r="B167" s="28">
        <f t="shared" ref="B167:H167" si="317">SUM(B165:B166)</f>
        <v>19.272910617644754</v>
      </c>
      <c r="C167" s="28">
        <f t="shared" si="317"/>
        <v>0</v>
      </c>
      <c r="D167" s="48">
        <f t="shared" si="317"/>
        <v>0.16233263519102956</v>
      </c>
      <c r="E167" s="8">
        <f t="shared" si="317"/>
        <v>0.16233263519102956</v>
      </c>
      <c r="F167" s="28">
        <f t="shared" si="317"/>
        <v>0.15355512654366837</v>
      </c>
      <c r="G167" s="48">
        <f t="shared" si="317"/>
        <v>-3.6006660685147301E-3</v>
      </c>
      <c r="H167" s="8">
        <f t="shared" si="317"/>
        <v>0.14995446047515365</v>
      </c>
      <c r="I167" s="8">
        <f t="shared" ref="I167" si="318">SUM(I165:I166)</f>
        <v>19.58519771331094</v>
      </c>
      <c r="J167" s="28">
        <f t="shared" ref="J167:Q167" si="319">SUM(J165:J166)</f>
        <v>20.25771461175389</v>
      </c>
      <c r="K167" s="28">
        <f t="shared" si="319"/>
        <v>0</v>
      </c>
      <c r="L167" s="48">
        <f t="shared" si="319"/>
        <v>0.16233263519102956</v>
      </c>
      <c r="M167" s="8">
        <f t="shared" si="319"/>
        <v>0.16233263519102956</v>
      </c>
      <c r="N167" s="231">
        <f t="shared" si="319"/>
        <v>0.169969705</v>
      </c>
      <c r="O167" s="432">
        <f t="shared" si="319"/>
        <v>-0.14267489278224835</v>
      </c>
      <c r="P167" s="8">
        <f t="shared" si="319"/>
        <v>2.7294812217751652E-2</v>
      </c>
      <c r="Q167" s="8">
        <f t="shared" si="319"/>
        <v>20.447342059162672</v>
      </c>
      <c r="R167" s="166"/>
      <c r="S167" s="28">
        <f t="shared" ref="S167:AG167" si="320">SUM(S165:S166)</f>
        <v>0.98480399410913577</v>
      </c>
      <c r="T167" s="28">
        <f t="shared" si="320"/>
        <v>0</v>
      </c>
      <c r="U167" s="48">
        <f t="shared" si="320"/>
        <v>0</v>
      </c>
      <c r="V167" s="8">
        <f t="shared" si="320"/>
        <v>0</v>
      </c>
      <c r="W167" s="28">
        <f t="shared" si="320"/>
        <v>1.6414578456331617E-2</v>
      </c>
      <c r="X167" s="48">
        <f t="shared" si="320"/>
        <v>-0.13907422671373362</v>
      </c>
      <c r="Y167" s="8">
        <f t="shared" si="320"/>
        <v>-0.12265964825740201</v>
      </c>
      <c r="Z167" s="8">
        <f t="shared" si="320"/>
        <v>0.86214434585173372</v>
      </c>
      <c r="AA167" s="216">
        <f t="shared" ref="AA167" si="321">SUM(AA165:AA166)</f>
        <v>5.0283076460332123E-2</v>
      </c>
      <c r="AB167" s="170">
        <f t="shared" si="320"/>
        <v>0</v>
      </c>
      <c r="AC167" s="171">
        <f t="shared" si="320"/>
        <v>0</v>
      </c>
      <c r="AD167" s="172">
        <f t="shared" si="320"/>
        <v>0</v>
      </c>
      <c r="AE167" s="170">
        <f t="shared" si="320"/>
        <v>8.381114501170221E-4</v>
      </c>
      <c r="AF167" s="171">
        <f t="shared" si="320"/>
        <v>-7.1009866098626527E-3</v>
      </c>
      <c r="AG167" s="172">
        <f t="shared" si="320"/>
        <v>-6.262875159745631E-3</v>
      </c>
      <c r="AH167" s="202">
        <f>AA167+AD167+AG167</f>
        <v>4.4020201300586495E-2</v>
      </c>
      <c r="AI167" s="173"/>
    </row>
    <row r="168" spans="1:35" ht="11.25" customHeight="1" x14ac:dyDescent="0.25">
      <c r="A168" s="15"/>
      <c r="B168" s="28"/>
      <c r="C168" s="28"/>
      <c r="D168" s="48"/>
      <c r="E168" s="8"/>
      <c r="F168" s="28"/>
      <c r="G168" s="48"/>
      <c r="H168" s="185"/>
      <c r="I168" s="8"/>
      <c r="J168" s="28"/>
      <c r="K168" s="28"/>
      <c r="L168" s="48"/>
      <c r="M168" s="8"/>
      <c r="N168" s="231"/>
      <c r="O168" s="432"/>
      <c r="P168" s="185"/>
      <c r="Q168" s="8"/>
      <c r="R168" s="166"/>
      <c r="S168" s="28"/>
      <c r="T168" s="28"/>
      <c r="U168" s="48"/>
      <c r="V168" s="8"/>
      <c r="W168" s="28"/>
      <c r="X168" s="48"/>
      <c r="Y168" s="185"/>
      <c r="Z168" s="8"/>
      <c r="AA168" s="216"/>
      <c r="AB168" s="177"/>
      <c r="AC168" s="173"/>
      <c r="AD168" s="178"/>
      <c r="AE168" s="177"/>
      <c r="AF168" s="173"/>
      <c r="AG168" s="178"/>
      <c r="AH168" s="203"/>
      <c r="AI168" s="173"/>
    </row>
    <row r="169" spans="1:35" ht="21.6" customHeight="1" x14ac:dyDescent="0.25">
      <c r="A169" s="15" t="s">
        <v>14</v>
      </c>
      <c r="B169" s="28"/>
      <c r="C169" s="28"/>
      <c r="D169" s="48"/>
      <c r="E169" s="8"/>
      <c r="F169" s="28"/>
      <c r="G169" s="48"/>
      <c r="H169" s="185"/>
      <c r="I169" s="8"/>
      <c r="J169" s="28"/>
      <c r="K169" s="28"/>
      <c r="L169" s="48"/>
      <c r="M169" s="8"/>
      <c r="N169" s="231"/>
      <c r="O169" s="432"/>
      <c r="P169" s="185"/>
      <c r="Q169" s="8"/>
      <c r="R169" s="166"/>
      <c r="S169" s="28"/>
      <c r="T169" s="28"/>
      <c r="U169" s="48"/>
      <c r="V169" s="8"/>
      <c r="W169" s="28"/>
      <c r="X169" s="48"/>
      <c r="Y169" s="185"/>
      <c r="Z169" s="8"/>
      <c r="AA169" s="216"/>
      <c r="AB169" s="177"/>
      <c r="AC169" s="173"/>
      <c r="AD169" s="178"/>
      <c r="AE169" s="177"/>
      <c r="AF169" s="173"/>
      <c r="AG169" s="178"/>
      <c r="AH169" s="203"/>
      <c r="AI169" s="173"/>
    </row>
    <row r="170" spans="1:35" ht="21.6" customHeight="1" x14ac:dyDescent="0.25">
      <c r="A170" s="15" t="s">
        <v>49</v>
      </c>
      <c r="B170" s="28">
        <f t="shared" ref="B170:H171" si="322">B28+B85+B145+B165</f>
        <v>896.00610762204894</v>
      </c>
      <c r="C170" s="28">
        <f t="shared" si="322"/>
        <v>0</v>
      </c>
      <c r="D170" s="48">
        <f t="shared" si="322"/>
        <v>17.640979742333094</v>
      </c>
      <c r="E170" s="8">
        <f t="shared" si="322"/>
        <v>17.640979742333094</v>
      </c>
      <c r="F170" s="28"/>
      <c r="G170" s="48"/>
      <c r="H170" s="8"/>
      <c r="I170" s="8">
        <f>I28+I85+I145+I165</f>
        <v>913.64708736438217</v>
      </c>
      <c r="J170" s="28">
        <f t="shared" ref="J170:Q171" si="323">J28+J85+J145+J165</f>
        <v>863.79663099885568</v>
      </c>
      <c r="K170" s="28">
        <f t="shared" si="323"/>
        <v>0</v>
      </c>
      <c r="L170" s="48">
        <f t="shared" si="323"/>
        <v>17.640979742333094</v>
      </c>
      <c r="M170" s="8">
        <f t="shared" si="323"/>
        <v>17.640979742333094</v>
      </c>
      <c r="N170" s="231"/>
      <c r="O170" s="432"/>
      <c r="P170" s="8"/>
      <c r="Q170" s="8">
        <f>Q28+Q85+Q145+Q165</f>
        <v>881.43761074118891</v>
      </c>
      <c r="R170" s="166"/>
      <c r="S170" s="28">
        <f t="shared" ref="S170:Z171" si="324">S28+S85+S145+S165</f>
        <v>-32.209476623193268</v>
      </c>
      <c r="T170" s="28">
        <f t="shared" si="324"/>
        <v>0</v>
      </c>
      <c r="U170" s="48">
        <f t="shared" si="324"/>
        <v>0</v>
      </c>
      <c r="V170" s="8">
        <f t="shared" si="324"/>
        <v>0</v>
      </c>
      <c r="W170" s="28">
        <f>N170-F170</f>
        <v>0</v>
      </c>
      <c r="X170" s="48">
        <f>O170-G170</f>
        <v>0</v>
      </c>
      <c r="Y170" s="8">
        <f>SUM(W170:X170)</f>
        <v>0</v>
      </c>
      <c r="Z170" s="8">
        <f>Z28+Z85+Z145+Z165</f>
        <v>-32.209476623193268</v>
      </c>
      <c r="AA170" s="216">
        <f>S170/$I172</f>
        <v>-1.6944395645714427E-2</v>
      </c>
      <c r="AB170" s="170">
        <f>T170/$I172</f>
        <v>0</v>
      </c>
      <c r="AC170" s="171">
        <f>U170/$I172</f>
        <v>0</v>
      </c>
      <c r="AD170" s="172">
        <f>SUM(AB170:AC170)</f>
        <v>0</v>
      </c>
      <c r="AE170" s="170">
        <f>W170/$I172</f>
        <v>0</v>
      </c>
      <c r="AF170" s="171">
        <f>X170/$I172</f>
        <v>0</v>
      </c>
      <c r="AG170" s="172">
        <f>SUM(AE170:AF170)</f>
        <v>0</v>
      </c>
      <c r="AH170" s="202">
        <f>AA170+AD170+AG170</f>
        <v>-1.6944395645714427E-2</v>
      </c>
      <c r="AI170" s="173"/>
    </row>
    <row r="171" spans="1:35" ht="21.6" customHeight="1" x14ac:dyDescent="0.25">
      <c r="A171" s="15" t="s">
        <v>50</v>
      </c>
      <c r="B171" s="29">
        <f t="shared" si="322"/>
        <v>921.26961042529331</v>
      </c>
      <c r="C171" s="29"/>
      <c r="D171" s="50"/>
      <c r="E171" s="30">
        <f t="shared" si="322"/>
        <v>0</v>
      </c>
      <c r="F171" s="29">
        <f t="shared" si="322"/>
        <v>65.170349776735634</v>
      </c>
      <c r="G171" s="50">
        <f t="shared" si="322"/>
        <v>0.80557183720162717</v>
      </c>
      <c r="H171" s="30">
        <f t="shared" si="322"/>
        <v>65.97592161393726</v>
      </c>
      <c r="I171" s="30">
        <f t="shared" ref="I171" si="325">I29+I86+I146+I166</f>
        <v>987.24553203923051</v>
      </c>
      <c r="J171" s="29">
        <f t="shared" si="323"/>
        <v>1000.0221798448215</v>
      </c>
      <c r="K171" s="29"/>
      <c r="L171" s="50"/>
      <c r="M171" s="30">
        <f t="shared" si="323"/>
        <v>0</v>
      </c>
      <c r="N171" s="401">
        <f t="shared" si="323"/>
        <v>63.372798896999996</v>
      </c>
      <c r="O171" s="431">
        <f t="shared" si="323"/>
        <v>1.0822218475433669</v>
      </c>
      <c r="P171" s="30">
        <f t="shared" si="323"/>
        <v>64.455020744543361</v>
      </c>
      <c r="Q171" s="30">
        <f t="shared" si="323"/>
        <v>1064.4772005893649</v>
      </c>
      <c r="R171" s="166"/>
      <c r="S171" s="29">
        <f t="shared" si="324"/>
        <v>78.752569419528115</v>
      </c>
      <c r="T171" s="29">
        <f t="shared" si="324"/>
        <v>0</v>
      </c>
      <c r="U171" s="50">
        <f t="shared" si="324"/>
        <v>0</v>
      </c>
      <c r="V171" s="30">
        <f t="shared" si="324"/>
        <v>0</v>
      </c>
      <c r="W171" s="29">
        <f t="shared" si="324"/>
        <v>-1.7975508797356294</v>
      </c>
      <c r="X171" s="50">
        <f t="shared" si="324"/>
        <v>0.27665001034173986</v>
      </c>
      <c r="Y171" s="30">
        <f t="shared" si="324"/>
        <v>-1.5209008693938904</v>
      </c>
      <c r="Z171" s="30">
        <f t="shared" si="324"/>
        <v>77.231668550134216</v>
      </c>
      <c r="AA171" s="216">
        <f>S171/$I172</f>
        <v>4.1429257295046998E-2</v>
      </c>
      <c r="AB171" s="174">
        <f>T171/$I172</f>
        <v>0</v>
      </c>
      <c r="AC171" s="175">
        <f>U171/$I172</f>
        <v>0</v>
      </c>
      <c r="AD171" s="176">
        <f>SUM(AB171:AC171)</f>
        <v>0</v>
      </c>
      <c r="AE171" s="174">
        <f>W171/$I172</f>
        <v>-9.4563515128992103E-4</v>
      </c>
      <c r="AF171" s="175">
        <f>X171/$I172</f>
        <v>1.4553689541313292E-4</v>
      </c>
      <c r="AG171" s="176">
        <f>SUM(AE171:AF171)</f>
        <v>-8.0009825587678814E-4</v>
      </c>
      <c r="AH171" s="204">
        <f>AA171+AD171+AG171</f>
        <v>4.0629159039170207E-2</v>
      </c>
      <c r="AI171" s="179"/>
    </row>
    <row r="172" spans="1:35" s="16" customFormat="1" ht="22.5" customHeight="1" x14ac:dyDescent="0.25">
      <c r="A172" s="17" t="s">
        <v>14</v>
      </c>
      <c r="B172" s="221">
        <f t="shared" ref="B172:H172" si="326">SUM(B170:B171)</f>
        <v>1817.2757180473423</v>
      </c>
      <c r="C172" s="223">
        <f t="shared" si="326"/>
        <v>0</v>
      </c>
      <c r="D172" s="222">
        <f t="shared" si="326"/>
        <v>17.640979742333094</v>
      </c>
      <c r="E172" s="97">
        <f t="shared" si="326"/>
        <v>17.640979742333094</v>
      </c>
      <c r="F172" s="223">
        <f t="shared" si="326"/>
        <v>65.170349776735634</v>
      </c>
      <c r="G172" s="222">
        <f t="shared" si="326"/>
        <v>0.80557183720162717</v>
      </c>
      <c r="H172" s="97">
        <f t="shared" si="326"/>
        <v>65.97592161393726</v>
      </c>
      <c r="I172" s="224">
        <f t="shared" ref="I172" si="327">SUM(I170:I171)</f>
        <v>1900.8926194036126</v>
      </c>
      <c r="J172" s="221">
        <f t="shared" ref="J172:Q172" si="328">SUM(J170:J171)</f>
        <v>1863.8188108436771</v>
      </c>
      <c r="K172" s="223">
        <f t="shared" si="328"/>
        <v>0</v>
      </c>
      <c r="L172" s="222">
        <f t="shared" si="328"/>
        <v>17.640979742333094</v>
      </c>
      <c r="M172" s="97">
        <f t="shared" si="328"/>
        <v>17.640979742333094</v>
      </c>
      <c r="N172" s="336">
        <f t="shared" si="328"/>
        <v>63.372798896999996</v>
      </c>
      <c r="O172" s="337">
        <f t="shared" si="328"/>
        <v>1.0822218475433669</v>
      </c>
      <c r="P172" s="97">
        <f t="shared" si="328"/>
        <v>64.455020744543361</v>
      </c>
      <c r="Q172" s="224">
        <f t="shared" si="328"/>
        <v>1945.9148113305537</v>
      </c>
      <c r="R172" s="210"/>
      <c r="S172" s="221">
        <f t="shared" ref="S172:AG172" si="329">SUM(S170:S171)</f>
        <v>46.543092796334847</v>
      </c>
      <c r="T172" s="223">
        <f t="shared" si="329"/>
        <v>0</v>
      </c>
      <c r="U172" s="222">
        <f t="shared" si="329"/>
        <v>0</v>
      </c>
      <c r="V172" s="97">
        <f t="shared" si="329"/>
        <v>0</v>
      </c>
      <c r="W172" s="223">
        <f t="shared" si="329"/>
        <v>-1.7975508797356294</v>
      </c>
      <c r="X172" s="222">
        <f t="shared" si="329"/>
        <v>0.27665001034173986</v>
      </c>
      <c r="Y172" s="97">
        <f t="shared" si="329"/>
        <v>-1.5209008693938904</v>
      </c>
      <c r="Z172" s="224">
        <f t="shared" si="329"/>
        <v>45.022191926940948</v>
      </c>
      <c r="AA172" s="225">
        <f t="shared" ref="AA172" si="330">SUM(AA170:AA171)</f>
        <v>2.448486164933257E-2</v>
      </c>
      <c r="AB172" s="226">
        <f t="shared" si="329"/>
        <v>0</v>
      </c>
      <c r="AC172" s="227">
        <f t="shared" si="329"/>
        <v>0</v>
      </c>
      <c r="AD172" s="228">
        <f t="shared" si="329"/>
        <v>0</v>
      </c>
      <c r="AE172" s="226">
        <f t="shared" si="329"/>
        <v>-9.4563515128992103E-4</v>
      </c>
      <c r="AF172" s="227">
        <f t="shared" si="329"/>
        <v>1.4553689541313292E-4</v>
      </c>
      <c r="AG172" s="228">
        <f t="shared" si="329"/>
        <v>-8.0009825587678814E-4</v>
      </c>
      <c r="AH172" s="229">
        <f>AA172+AD172+AG172</f>
        <v>2.3684763393455783E-2</v>
      </c>
      <c r="AI172" s="230"/>
    </row>
    <row r="173" spans="1:35" ht="12.75" customHeight="1" x14ac:dyDescent="0.2">
      <c r="B173" s="218"/>
      <c r="C173" s="43"/>
      <c r="D173" s="194"/>
      <c r="E173" s="43"/>
      <c r="F173" s="43"/>
      <c r="G173" s="43"/>
      <c r="H173" s="43"/>
      <c r="I173" s="193"/>
      <c r="J173" s="218"/>
      <c r="K173" s="43"/>
      <c r="L173" s="194"/>
      <c r="M173" s="43"/>
      <c r="N173" s="43"/>
      <c r="O173" s="43"/>
      <c r="P173" s="43"/>
      <c r="Q173" s="193"/>
      <c r="S173" s="218"/>
      <c r="T173" s="43"/>
      <c r="U173" s="194"/>
      <c r="V173" s="43"/>
      <c r="W173" s="43"/>
      <c r="X173" s="43"/>
      <c r="Y173" s="43"/>
      <c r="Z173" s="193"/>
      <c r="AA173" s="167"/>
      <c r="AB173" s="43"/>
      <c r="AC173" s="43"/>
      <c r="AD173" s="43"/>
      <c r="AE173" s="43"/>
      <c r="AF173" s="43"/>
      <c r="AG173" s="43"/>
      <c r="AH173" s="44"/>
    </row>
    <row r="174" spans="1:35" ht="7.5" customHeight="1" x14ac:dyDescent="0.2">
      <c r="B174" s="43"/>
      <c r="C174" s="43"/>
      <c r="D174" s="194"/>
      <c r="E174" s="43"/>
      <c r="F174" s="43"/>
      <c r="G174" s="43"/>
      <c r="H174" s="43"/>
      <c r="I174" s="194"/>
      <c r="J174" s="43"/>
      <c r="K174" s="43"/>
      <c r="L174" s="194"/>
      <c r="M174" s="43"/>
      <c r="N174" s="43"/>
      <c r="O174" s="43"/>
      <c r="P174" s="43"/>
      <c r="Q174" s="194"/>
      <c r="S174" s="43"/>
      <c r="T174" s="43"/>
      <c r="U174" s="194"/>
      <c r="V174" s="43"/>
      <c r="W174" s="43"/>
      <c r="X174" s="43"/>
      <c r="Y174" s="43"/>
      <c r="Z174" s="194"/>
      <c r="AA174" s="167"/>
      <c r="AB174" s="43"/>
      <c r="AC174" s="43"/>
      <c r="AD174" s="43"/>
      <c r="AE174" s="43"/>
      <c r="AF174" s="43"/>
      <c r="AG174" s="43"/>
      <c r="AH174" s="44"/>
    </row>
    <row r="175" spans="1:35" ht="22.5" customHeight="1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97"/>
      <c r="AB175" s="16"/>
      <c r="AC175" s="16"/>
      <c r="AD175" s="16"/>
      <c r="AE175" s="16"/>
      <c r="AF175" s="16"/>
      <c r="AG175" s="16"/>
      <c r="AH175" s="16"/>
      <c r="AI175" s="16"/>
    </row>
    <row r="176" spans="1:35" ht="40.5" hidden="1" customHeight="1" x14ac:dyDescent="0.2">
      <c r="B176" s="16"/>
      <c r="C176" s="16"/>
      <c r="D176" s="16"/>
      <c r="E176" s="16"/>
      <c r="F176" s="16"/>
      <c r="G176" s="209"/>
      <c r="H176" s="16"/>
      <c r="I176" s="16"/>
      <c r="J176" s="16"/>
      <c r="K176" s="233"/>
      <c r="L176" s="233"/>
      <c r="M176" s="16"/>
      <c r="N176" s="245"/>
      <c r="O176" s="244"/>
      <c r="P176" s="244">
        <f>O176-O172</f>
        <v>-1.0822218475433669</v>
      </c>
      <c r="Q176" s="210"/>
      <c r="R176" s="16"/>
      <c r="S176" s="16"/>
      <c r="T176" s="16"/>
      <c r="U176" s="16"/>
      <c r="V176" s="254" t="e">
        <f>#REF!</f>
        <v>#REF!</v>
      </c>
      <c r="W176" s="16"/>
      <c r="X176" s="209"/>
      <c r="Y176" s="16"/>
      <c r="Z176" s="210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2:35" ht="22.5" hidden="1" customHeight="1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99">
        <f>N172-N176</f>
        <v>63.372798896999996</v>
      </c>
      <c r="O177" s="199">
        <f>O172-O176</f>
        <v>1.0822218475433669</v>
      </c>
      <c r="P177" s="16"/>
      <c r="Q177" s="16"/>
      <c r="R177" s="16"/>
      <c r="S177" s="16"/>
      <c r="T177" s="16"/>
      <c r="U177" s="16"/>
      <c r="V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2:35" ht="22.5" hidden="1" customHeight="1" x14ac:dyDescent="0.2">
      <c r="B178" s="16"/>
      <c r="C178" s="199"/>
      <c r="D178" s="199"/>
      <c r="E178" s="199"/>
      <c r="F178" s="16"/>
      <c r="G178" s="16"/>
      <c r="H178" s="16"/>
      <c r="I178" s="16"/>
      <c r="J178" s="16"/>
      <c r="K178" s="199"/>
      <c r="L178" s="199" t="s">
        <v>90</v>
      </c>
      <c r="M178" s="199"/>
      <c r="N178" s="196">
        <f>N177*1000000</f>
        <v>63372798.896999992</v>
      </c>
      <c r="O178" s="196">
        <f>O177/1000000</f>
        <v>1.0822218475433669E-6</v>
      </c>
      <c r="P178" s="16"/>
      <c r="Q178" s="166"/>
      <c r="R178" s="16"/>
      <c r="S178" s="16"/>
      <c r="T178" s="199"/>
      <c r="U178" s="199"/>
      <c r="V178" s="199"/>
      <c r="W178" s="16"/>
      <c r="X178" s="16"/>
      <c r="Y178" s="16"/>
      <c r="Z178" s="210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2:35" ht="22.5" hidden="1" customHeight="1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99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2:35" ht="22.5" hidden="1" customHeight="1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2:35" ht="22.5" customHeight="1" x14ac:dyDescent="0.2">
      <c r="B181" s="16"/>
      <c r="C181" s="317"/>
      <c r="D181" s="16"/>
      <c r="E181" s="16"/>
      <c r="F181" s="16"/>
      <c r="G181" s="16"/>
      <c r="H181" s="16"/>
      <c r="I181" s="16"/>
      <c r="J181" s="318"/>
      <c r="K181" s="16"/>
      <c r="L181" s="16"/>
      <c r="M181" s="16"/>
      <c r="N181" s="16"/>
      <c r="O181" s="16"/>
      <c r="P181" s="16"/>
      <c r="Q181" s="16"/>
      <c r="R181" s="16"/>
      <c r="S181" s="318"/>
      <c r="T181" s="16"/>
      <c r="U181" s="16"/>
      <c r="V181" s="16"/>
      <c r="W181" s="16"/>
      <c r="X181" s="16"/>
      <c r="Y181" s="16"/>
      <c r="Z181" s="210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2:35" ht="22.5" customHeight="1" x14ac:dyDescent="0.2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210"/>
      <c r="N182" s="16"/>
      <c r="O182" s="16"/>
      <c r="P182" s="16"/>
      <c r="Q182" s="16"/>
      <c r="R182" s="16"/>
      <c r="S182" s="2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2:35" ht="22.5" customHeight="1" x14ac:dyDescent="0.2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</sheetData>
  <mergeCells count="16">
    <mergeCell ref="AB2:AH2"/>
    <mergeCell ref="AB3:AD3"/>
    <mergeCell ref="AE3:AG3"/>
    <mergeCell ref="C2:I2"/>
    <mergeCell ref="B1:I1"/>
    <mergeCell ref="AA1:AH1"/>
    <mergeCell ref="S2:Z2"/>
    <mergeCell ref="K3:M3"/>
    <mergeCell ref="N3:P3"/>
    <mergeCell ref="T3:V3"/>
    <mergeCell ref="W3:Y3"/>
    <mergeCell ref="J1:Q1"/>
    <mergeCell ref="S1:Z1"/>
    <mergeCell ref="J2:Q2"/>
    <mergeCell ref="C3:E3"/>
    <mergeCell ref="F3:H3"/>
  </mergeCells>
  <printOptions horizontalCentered="1" verticalCentered="1"/>
  <pageMargins left="0.25" right="0.25" top="0.75" bottom="0.75" header="0.3" footer="0.3"/>
  <pageSetup paperSize="17" scale="64" fitToHeight="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B8977-0C80-4565-8CCA-E3E565D63DB4}">
  <sheetPr codeName="Sheet6"/>
  <dimension ref="A1:AH178"/>
  <sheetViews>
    <sheetView showGridLines="0" view="pageBreakPreview" zoomScale="20" zoomScaleNormal="70" zoomScaleSheetLayoutView="20" workbookViewId="0">
      <pane xSplit="1" ySplit="6" topLeftCell="B7" activePane="bottomRight" state="frozen"/>
      <selection pane="topRight" activeCell="G19" sqref="G19"/>
      <selection pane="bottomLeft" activeCell="G19" sqref="G19"/>
      <selection pane="bottomRight" activeCell="M158" sqref="M158"/>
    </sheetView>
  </sheetViews>
  <sheetFormatPr defaultColWidth="9.140625" defaultRowHeight="22.5" customHeight="1" x14ac:dyDescent="0.2"/>
  <cols>
    <col min="1" max="1" width="64.28515625" style="16" customWidth="1"/>
    <col min="2" max="2" width="13.85546875" style="161" customWidth="1"/>
    <col min="3" max="3" width="17.85546875" style="162" bestFit="1" customWidth="1"/>
    <col min="4" max="4" width="16.85546875" style="163" bestFit="1" customWidth="1"/>
    <col min="5" max="5" width="18.85546875" style="14" customWidth="1"/>
    <col min="6" max="6" width="17.85546875" style="14" customWidth="1"/>
    <col min="7" max="7" width="16.5703125" style="14" customWidth="1"/>
    <col min="8" max="8" width="20.140625" style="14" customWidth="1"/>
    <col min="9" max="9" width="13.42578125" style="14" bestFit="1" customWidth="1"/>
    <col min="10" max="10" width="12.85546875" style="14" bestFit="1" customWidth="1"/>
    <col min="11" max="11" width="21.85546875" style="161" customWidth="1"/>
    <col min="12" max="12" width="15.140625" style="163" customWidth="1"/>
    <col min="13" max="13" width="16.140625" style="161" customWidth="1"/>
    <col min="14" max="14" width="13.140625" style="161" customWidth="1"/>
    <col min="15" max="15" width="14.85546875" style="161" customWidth="1"/>
    <col min="16" max="16" width="16.140625" style="161" customWidth="1"/>
    <col min="17" max="17" width="16.85546875" style="161" customWidth="1"/>
    <col min="18" max="18" width="15.5703125" style="164" bestFit="1" customWidth="1"/>
    <col min="19" max="19" width="18.140625" style="163" customWidth="1"/>
    <col min="20" max="20" width="14.5703125" style="14" bestFit="1" customWidth="1"/>
    <col min="21" max="21" width="12.42578125" style="14" customWidth="1"/>
    <col min="22" max="22" width="13" style="14" bestFit="1" customWidth="1"/>
    <col min="23" max="23" width="22.140625" style="165" customWidth="1"/>
    <col min="24" max="24" width="2.5703125" style="165" customWidth="1"/>
    <col min="25" max="25" width="14.5703125" style="166" customWidth="1"/>
    <col min="26" max="26" width="11.140625" style="166" customWidth="1"/>
    <col min="27" max="27" width="15.42578125" style="166" customWidth="1"/>
    <col min="28" max="28" width="21.140625" style="166" customWidth="1"/>
    <col min="29" max="29" width="24.5703125" style="166" customWidth="1"/>
    <col min="30" max="30" width="21.42578125" style="166" customWidth="1"/>
    <col min="31" max="31" width="13.140625" style="166" bestFit="1" customWidth="1"/>
    <col min="32" max="32" width="9.140625" style="14"/>
    <col min="33" max="33" width="14.42578125" style="166" bestFit="1" customWidth="1"/>
    <col min="34" max="16384" width="9.140625" style="14"/>
  </cols>
  <sheetData>
    <row r="1" spans="1:34" ht="22.5" customHeight="1" thickBot="1" x14ac:dyDescent="0.25"/>
    <row r="2" spans="1:34" s="13" customFormat="1" ht="22.5" customHeight="1" x14ac:dyDescent="0.35">
      <c r="A2" s="490" t="s">
        <v>33</v>
      </c>
      <c r="B2" s="465" t="s">
        <v>91</v>
      </c>
      <c r="C2" s="466"/>
      <c r="D2" s="467"/>
      <c r="E2" s="465" t="s">
        <v>92</v>
      </c>
      <c r="F2" s="466"/>
      <c r="G2" s="467"/>
      <c r="H2" s="465" t="s">
        <v>93</v>
      </c>
      <c r="I2" s="466"/>
      <c r="J2" s="467"/>
      <c r="K2" s="465" t="s">
        <v>94</v>
      </c>
      <c r="L2" s="467"/>
      <c r="M2" s="465" t="s">
        <v>95</v>
      </c>
      <c r="N2" s="466"/>
      <c r="O2" s="466"/>
      <c r="P2" s="466"/>
      <c r="Q2" s="466"/>
      <c r="R2" s="466"/>
      <c r="S2" s="467"/>
      <c r="T2" s="465" t="s">
        <v>96</v>
      </c>
      <c r="U2" s="466"/>
      <c r="V2" s="467"/>
      <c r="W2" s="468" t="s">
        <v>97</v>
      </c>
      <c r="X2" s="52"/>
      <c r="Y2" s="475" t="s">
        <v>98</v>
      </c>
      <c r="Z2" s="476"/>
      <c r="AA2" s="476"/>
      <c r="AB2" s="476"/>
      <c r="AC2" s="476"/>
      <c r="AD2" s="476"/>
      <c r="AE2" s="477"/>
      <c r="AF2" s="297"/>
      <c r="AG2" s="298"/>
    </row>
    <row r="3" spans="1:34" s="15" customFormat="1" ht="22.5" customHeight="1" x14ac:dyDescent="0.35">
      <c r="A3" s="491"/>
      <c r="B3" s="53" t="s">
        <v>99</v>
      </c>
      <c r="C3" s="54" t="s">
        <v>100</v>
      </c>
      <c r="D3" s="55" t="s">
        <v>101</v>
      </c>
      <c r="E3" s="53" t="s">
        <v>99</v>
      </c>
      <c r="F3" s="54" t="s">
        <v>100</v>
      </c>
      <c r="G3" s="55" t="s">
        <v>101</v>
      </c>
      <c r="H3" s="53" t="s">
        <v>99</v>
      </c>
      <c r="I3" s="54" t="s">
        <v>100</v>
      </c>
      <c r="J3" s="55" t="s">
        <v>101</v>
      </c>
      <c r="K3" s="53" t="s">
        <v>102</v>
      </c>
      <c r="L3" s="56" t="s">
        <v>101</v>
      </c>
      <c r="M3" s="53" t="s">
        <v>103</v>
      </c>
      <c r="N3" s="485" t="s">
        <v>104</v>
      </c>
      <c r="O3" s="486"/>
      <c r="P3" s="486"/>
      <c r="Q3" s="486"/>
      <c r="R3" s="487"/>
      <c r="S3" s="57" t="s">
        <v>101</v>
      </c>
      <c r="T3" s="241" t="s">
        <v>105</v>
      </c>
      <c r="U3" s="240" t="s">
        <v>106</v>
      </c>
      <c r="V3" s="242" t="s">
        <v>101</v>
      </c>
      <c r="W3" s="469"/>
      <c r="X3" s="58"/>
      <c r="Y3" s="478" t="s">
        <v>107</v>
      </c>
      <c r="Z3" s="479"/>
      <c r="AA3" s="480"/>
      <c r="AB3" s="483" t="s">
        <v>108</v>
      </c>
      <c r="AC3" s="479"/>
      <c r="AD3" s="480"/>
      <c r="AE3" s="255"/>
      <c r="AF3" s="299"/>
      <c r="AG3" s="255"/>
    </row>
    <row r="4" spans="1:34" s="15" customFormat="1" ht="22.5" customHeight="1" x14ac:dyDescent="0.35">
      <c r="A4" s="59"/>
      <c r="B4" s="53" t="s">
        <v>109</v>
      </c>
      <c r="C4" s="54" t="s">
        <v>110</v>
      </c>
      <c r="D4" s="55" t="s">
        <v>111</v>
      </c>
      <c r="E4" s="53" t="s">
        <v>109</v>
      </c>
      <c r="F4" s="54" t="s">
        <v>110</v>
      </c>
      <c r="G4" s="55" t="s">
        <v>111</v>
      </c>
      <c r="H4" s="53" t="s">
        <v>109</v>
      </c>
      <c r="I4" s="54" t="s">
        <v>110</v>
      </c>
      <c r="J4" s="55"/>
      <c r="K4" s="53"/>
      <c r="L4" s="55" t="s">
        <v>111</v>
      </c>
      <c r="M4" s="53" t="s">
        <v>112</v>
      </c>
      <c r="N4" s="488" t="s">
        <v>113</v>
      </c>
      <c r="O4" s="463" t="s">
        <v>114</v>
      </c>
      <c r="P4" s="463" t="s">
        <v>115</v>
      </c>
      <c r="Q4" s="463" t="s">
        <v>116</v>
      </c>
      <c r="R4" s="473" t="s">
        <v>42</v>
      </c>
      <c r="S4" s="57" t="s">
        <v>117</v>
      </c>
      <c r="T4" s="246" t="s">
        <v>117</v>
      </c>
      <c r="U4" s="240" t="s">
        <v>110</v>
      </c>
      <c r="V4" s="243" t="s">
        <v>117</v>
      </c>
      <c r="W4" s="469"/>
      <c r="X4" s="58"/>
      <c r="Y4" s="481"/>
      <c r="Z4" s="482"/>
      <c r="AA4" s="480"/>
      <c r="AB4" s="484"/>
      <c r="AC4" s="482"/>
      <c r="AD4" s="480"/>
      <c r="AE4" s="255"/>
      <c r="AF4" s="471" t="s">
        <v>118</v>
      </c>
      <c r="AG4" s="472"/>
    </row>
    <row r="5" spans="1:34" s="16" customFormat="1" ht="66.75" customHeight="1" x14ac:dyDescent="0.35">
      <c r="A5" s="60" t="s">
        <v>119</v>
      </c>
      <c r="B5" s="61"/>
      <c r="C5" s="62"/>
      <c r="D5" s="63"/>
      <c r="E5" s="61"/>
      <c r="F5" s="62"/>
      <c r="G5" s="63"/>
      <c r="H5" s="61"/>
      <c r="I5" s="62"/>
      <c r="J5" s="63"/>
      <c r="K5" s="61"/>
      <c r="L5" s="64"/>
      <c r="M5" s="61"/>
      <c r="N5" s="489"/>
      <c r="O5" s="464"/>
      <c r="P5" s="464"/>
      <c r="Q5" s="464"/>
      <c r="R5" s="474"/>
      <c r="S5" s="63"/>
      <c r="T5" s="65"/>
      <c r="U5" s="66"/>
      <c r="V5" s="67"/>
      <c r="W5" s="470"/>
      <c r="X5" s="58"/>
      <c r="Y5" s="256" t="s">
        <v>44</v>
      </c>
      <c r="Z5" s="257" t="s">
        <v>45</v>
      </c>
      <c r="AA5" s="258" t="s">
        <v>42</v>
      </c>
      <c r="AB5" s="259" t="s">
        <v>46</v>
      </c>
      <c r="AC5" s="257" t="s">
        <v>45</v>
      </c>
      <c r="AD5" s="258" t="s">
        <v>42</v>
      </c>
      <c r="AE5" s="260" t="s">
        <v>42</v>
      </c>
      <c r="AF5" s="471"/>
      <c r="AG5" s="472"/>
    </row>
    <row r="6" spans="1:34" s="16" customFormat="1" ht="10.5" customHeight="1" x14ac:dyDescent="0.25">
      <c r="A6" s="68"/>
      <c r="B6" s="53"/>
      <c r="C6" s="54"/>
      <c r="D6" s="55"/>
      <c r="E6" s="53"/>
      <c r="F6" s="54"/>
      <c r="G6" s="55"/>
      <c r="H6" s="53"/>
      <c r="I6" s="54"/>
      <c r="J6" s="55"/>
      <c r="K6" s="53"/>
      <c r="L6" s="56"/>
      <c r="M6" s="53"/>
      <c r="N6" s="53"/>
      <c r="O6" s="69"/>
      <c r="P6" s="69"/>
      <c r="Q6" s="69"/>
      <c r="R6" s="70"/>
      <c r="S6" s="55"/>
      <c r="T6" s="26"/>
      <c r="U6" s="15"/>
      <c r="V6" s="27"/>
      <c r="W6" s="71"/>
      <c r="X6" s="40"/>
      <c r="Y6" s="261"/>
      <c r="Z6" s="210"/>
      <c r="AA6" s="262"/>
      <c r="AB6" s="263"/>
      <c r="AC6" s="210"/>
      <c r="AD6" s="262"/>
      <c r="AE6" s="264"/>
      <c r="AF6" s="247"/>
      <c r="AG6" s="264"/>
    </row>
    <row r="7" spans="1:34" s="16" customFormat="1" ht="22.5" customHeight="1" x14ac:dyDescent="0.3">
      <c r="A7" s="72" t="s">
        <v>47</v>
      </c>
      <c r="B7" s="73"/>
      <c r="C7" s="74"/>
      <c r="D7" s="75"/>
      <c r="E7" s="73"/>
      <c r="F7" s="74"/>
      <c r="G7" s="75"/>
      <c r="H7" s="73"/>
      <c r="I7" s="74"/>
      <c r="J7" s="75"/>
      <c r="K7" s="73"/>
      <c r="L7" s="76"/>
      <c r="M7" s="73"/>
      <c r="N7" s="73"/>
      <c r="O7" s="77"/>
      <c r="P7" s="77"/>
      <c r="Q7" s="77"/>
      <c r="R7" s="78"/>
      <c r="S7" s="75"/>
      <c r="T7" s="79"/>
      <c r="U7" s="80"/>
      <c r="V7" s="81"/>
      <c r="W7" s="82"/>
      <c r="X7" s="83"/>
      <c r="Y7" s="261"/>
      <c r="Z7" s="210"/>
      <c r="AA7" s="262"/>
      <c r="AB7" s="263"/>
      <c r="AC7" s="210"/>
      <c r="AD7" s="262"/>
      <c r="AE7" s="264"/>
      <c r="AF7" s="247"/>
      <c r="AG7" s="264"/>
    </row>
    <row r="8" spans="1:34" s="16" customFormat="1" ht="8.1" customHeight="1" x14ac:dyDescent="0.3">
      <c r="A8" s="84"/>
      <c r="B8" s="53"/>
      <c r="C8" s="85"/>
      <c r="D8" s="55"/>
      <c r="E8" s="53"/>
      <c r="F8" s="85"/>
      <c r="G8" s="55"/>
      <c r="H8" s="53"/>
      <c r="I8" s="85"/>
      <c r="J8" s="55"/>
      <c r="K8" s="53"/>
      <c r="L8" s="56"/>
      <c r="M8" s="53"/>
      <c r="N8" s="53"/>
      <c r="O8" s="69"/>
      <c r="P8" s="69"/>
      <c r="Q8" s="69"/>
      <c r="R8" s="70"/>
      <c r="S8" s="55"/>
      <c r="T8" s="26"/>
      <c r="U8" s="15"/>
      <c r="V8" s="27"/>
      <c r="W8" s="86"/>
      <c r="X8" s="83"/>
      <c r="Y8" s="261"/>
      <c r="Z8" s="210"/>
      <c r="AA8" s="262"/>
      <c r="AB8" s="263"/>
      <c r="AC8" s="210"/>
      <c r="AD8" s="262"/>
      <c r="AE8" s="264"/>
      <c r="AF8" s="247"/>
      <c r="AG8" s="264"/>
    </row>
    <row r="9" spans="1:34" s="16" customFormat="1" ht="15.75" x14ac:dyDescent="0.25">
      <c r="A9" s="59" t="s">
        <v>48</v>
      </c>
      <c r="B9" s="53"/>
      <c r="C9" s="85"/>
      <c r="D9" s="55"/>
      <c r="E9" s="53"/>
      <c r="F9" s="85"/>
      <c r="G9" s="55"/>
      <c r="H9" s="53"/>
      <c r="I9" s="85"/>
      <c r="J9" s="55"/>
      <c r="K9" s="53"/>
      <c r="L9" s="56"/>
      <c r="M9" s="53"/>
      <c r="N9" s="53"/>
      <c r="O9" s="69"/>
      <c r="P9" s="69"/>
      <c r="Q9" s="69"/>
      <c r="R9" s="70"/>
      <c r="S9" s="55"/>
      <c r="T9" s="26"/>
      <c r="U9" s="15"/>
      <c r="V9" s="27"/>
      <c r="W9" s="86"/>
      <c r="X9" s="83"/>
      <c r="Y9" s="261"/>
      <c r="Z9" s="210"/>
      <c r="AA9" s="262"/>
      <c r="AB9" s="263"/>
      <c r="AC9" s="210"/>
      <c r="AD9" s="262"/>
      <c r="AE9" s="264"/>
      <c r="AF9" s="247"/>
      <c r="AG9" s="264"/>
    </row>
    <row r="10" spans="1:34" s="16" customFormat="1" ht="22.5" customHeight="1" x14ac:dyDescent="0.25">
      <c r="A10" s="2" t="s">
        <v>49</v>
      </c>
      <c r="B10" s="6">
        <v>4981.0179629600789</v>
      </c>
      <c r="C10" s="1">
        <v>8.9702266255000385E-2</v>
      </c>
      <c r="D10" s="8">
        <f t="shared" ref="D10:D11" si="0">+B10*C10</f>
        <v>446.80859953438465</v>
      </c>
      <c r="E10" s="53"/>
      <c r="F10" s="85"/>
      <c r="G10" s="55"/>
      <c r="H10" s="53"/>
      <c r="I10" s="85"/>
      <c r="J10" s="55"/>
      <c r="K10" s="6">
        <f t="shared" ref="K10:K11" si="1">+B10+E10+H10</f>
        <v>4981.0179629600789</v>
      </c>
      <c r="L10" s="8">
        <f t="shared" ref="L10:L11" si="2">+D10+G10+J10</f>
        <v>446.80859953438465</v>
      </c>
      <c r="M10" s="53"/>
      <c r="N10" s="53"/>
      <c r="O10" s="69"/>
      <c r="P10" s="69"/>
      <c r="Q10" s="69"/>
      <c r="R10" s="70"/>
      <c r="S10" s="55"/>
      <c r="T10" s="26"/>
      <c r="U10" s="15"/>
      <c r="V10" s="27"/>
      <c r="W10" s="10">
        <f>L10+S10+V10</f>
        <v>446.80859953438465</v>
      </c>
      <c r="X10" s="48"/>
      <c r="Y10" s="265">
        <v>0</v>
      </c>
      <c r="Z10" s="48">
        <v>7.7703880222177233</v>
      </c>
      <c r="AA10" s="8">
        <f>SUM(Y10:Z10)</f>
        <v>7.7703880222177233</v>
      </c>
      <c r="AB10" s="28"/>
      <c r="AC10" s="48"/>
      <c r="AD10" s="8">
        <f>SUM(AB10:AC10)</f>
        <v>0</v>
      </c>
      <c r="AE10" s="266">
        <f>AA10+AD10</f>
        <v>7.7703880222177233</v>
      </c>
      <c r="AF10" s="247"/>
      <c r="AG10" s="266">
        <f>W10+AE10</f>
        <v>454.57898755660239</v>
      </c>
    </row>
    <row r="11" spans="1:34" s="16" customFormat="1" ht="22.5" customHeight="1" x14ac:dyDescent="0.35">
      <c r="A11" s="2" t="s">
        <v>50</v>
      </c>
      <c r="B11" s="6">
        <f>B10</f>
        <v>4981.0179629600789</v>
      </c>
      <c r="C11" s="87">
        <v>9.3533053441364616E-2</v>
      </c>
      <c r="D11" s="30">
        <f t="shared" si="0"/>
        <v>465.88981932194218</v>
      </c>
      <c r="E11" s="53"/>
      <c r="F11" s="85"/>
      <c r="G11" s="55"/>
      <c r="H11" s="53"/>
      <c r="I11" s="85"/>
      <c r="J11" s="55"/>
      <c r="K11" s="88">
        <f t="shared" si="1"/>
        <v>4981.0179629600789</v>
      </c>
      <c r="L11" s="32">
        <f t="shared" si="2"/>
        <v>465.88981932194218</v>
      </c>
      <c r="M11" s="53"/>
      <c r="N11" s="53"/>
      <c r="O11" s="69"/>
      <c r="P11" s="69"/>
      <c r="Q11" s="69"/>
      <c r="R11" s="70"/>
      <c r="S11" s="55"/>
      <c r="T11" s="89">
        <v>5.8805031927138751</v>
      </c>
      <c r="U11" s="309">
        <v>20.082455561777145</v>
      </c>
      <c r="V11" s="30">
        <f>+T11*U11</f>
        <v>118.09494404856503</v>
      </c>
      <c r="W11" s="90">
        <f>L11+S11+V11</f>
        <v>583.98476337050715</v>
      </c>
      <c r="X11" s="50"/>
      <c r="Y11" s="265"/>
      <c r="Z11" s="353"/>
      <c r="AA11" s="8">
        <f>SUM(Y11:Z11)</f>
        <v>0</v>
      </c>
      <c r="AB11" s="29">
        <v>31.966891445606542</v>
      </c>
      <c r="AC11" s="50">
        <v>0.31660296565987228</v>
      </c>
      <c r="AD11" s="8">
        <f>SUM(AB11:AC11)</f>
        <v>32.283494411266418</v>
      </c>
      <c r="AE11" s="267">
        <f>AA11+AD11</f>
        <v>32.283494411266418</v>
      </c>
      <c r="AF11" s="247"/>
      <c r="AG11" s="267">
        <f>W11+AE11</f>
        <v>616.26825778177363</v>
      </c>
    </row>
    <row r="12" spans="1:34" ht="15" x14ac:dyDescent="0.2">
      <c r="A12" s="2" t="s">
        <v>51</v>
      </c>
      <c r="B12" s="6">
        <f>B11</f>
        <v>4981.0179629600789</v>
      </c>
      <c r="C12" s="198">
        <f>SUM(C10:C11)</f>
        <v>0.183235319696365</v>
      </c>
      <c r="D12" s="8">
        <f>SUM(D10:D11)</f>
        <v>912.69841885632684</v>
      </c>
      <c r="E12" s="6"/>
      <c r="F12" s="1"/>
      <c r="G12" s="8"/>
      <c r="H12" s="6"/>
      <c r="I12" s="1"/>
      <c r="J12" s="8"/>
      <c r="K12" s="6">
        <f>K11</f>
        <v>4981.0179629600789</v>
      </c>
      <c r="L12" s="8">
        <f>+D12+G12+J12</f>
        <v>912.69841885632684</v>
      </c>
      <c r="M12" s="6"/>
      <c r="N12" s="6"/>
      <c r="O12" s="7"/>
      <c r="P12" s="7"/>
      <c r="Q12" s="7"/>
      <c r="R12" s="47"/>
      <c r="S12" s="8"/>
      <c r="T12" s="91"/>
      <c r="U12" s="354"/>
      <c r="V12" s="8">
        <f>SUM(V10:V11)</f>
        <v>118.09494404856503</v>
      </c>
      <c r="W12" s="10">
        <f>SUM(W10:W11)</f>
        <v>1030.7933629048919</v>
      </c>
      <c r="X12" s="48"/>
      <c r="Y12" s="265">
        <f t="shared" ref="Y12:AE12" si="3">SUM(Y10:Y11)</f>
        <v>0</v>
      </c>
      <c r="Z12" s="48">
        <f>SUM(Z10:Z11)</f>
        <v>7.7703880222177233</v>
      </c>
      <c r="AA12" s="8">
        <f t="shared" si="3"/>
        <v>7.7703880222177233</v>
      </c>
      <c r="AB12" s="28">
        <f t="shared" si="3"/>
        <v>31.966891445606542</v>
      </c>
      <c r="AC12" s="48">
        <f t="shared" si="3"/>
        <v>0.31660296565987228</v>
      </c>
      <c r="AD12" s="8">
        <f t="shared" si="3"/>
        <v>32.283494411266418</v>
      </c>
      <c r="AE12" s="266">
        <f t="shared" si="3"/>
        <v>40.053882433484141</v>
      </c>
      <c r="AF12" s="247"/>
      <c r="AG12" s="266">
        <f>SUM(AG10:AG11)</f>
        <v>1070.8472453383761</v>
      </c>
      <c r="AH12" s="197"/>
    </row>
    <row r="13" spans="1:34" ht="15.75" x14ac:dyDescent="0.25">
      <c r="A13" s="59"/>
      <c r="B13" s="6"/>
      <c r="C13" s="1"/>
      <c r="D13" s="8"/>
      <c r="E13" s="6"/>
      <c r="F13" s="1"/>
      <c r="G13" s="8"/>
      <c r="H13" s="6"/>
      <c r="I13" s="1"/>
      <c r="J13" s="8"/>
      <c r="K13" s="6"/>
      <c r="L13" s="8"/>
      <c r="M13" s="6"/>
      <c r="N13" s="6"/>
      <c r="O13" s="7"/>
      <c r="P13" s="7"/>
      <c r="Q13" s="7"/>
      <c r="R13" s="47"/>
      <c r="S13" s="8"/>
      <c r="T13" s="89"/>
      <c r="U13" s="309"/>
      <c r="V13" s="8"/>
      <c r="W13" s="10"/>
      <c r="X13" s="48"/>
      <c r="Y13" s="265"/>
      <c r="Z13" s="48"/>
      <c r="AA13" s="8"/>
      <c r="AB13" s="28"/>
      <c r="AC13" s="48"/>
      <c r="AD13" s="8"/>
      <c r="AE13" s="266"/>
      <c r="AF13" s="247"/>
      <c r="AG13" s="266"/>
      <c r="AH13" s="199"/>
    </row>
    <row r="14" spans="1:34" ht="15.75" x14ac:dyDescent="0.25">
      <c r="A14" s="59" t="s">
        <v>52</v>
      </c>
      <c r="B14" s="6"/>
      <c r="C14" s="1"/>
      <c r="D14" s="8"/>
      <c r="E14" s="6"/>
      <c r="F14" s="1"/>
      <c r="G14" s="8"/>
      <c r="H14" s="6"/>
      <c r="I14" s="1"/>
      <c r="J14" s="8"/>
      <c r="K14" s="6"/>
      <c r="L14" s="8"/>
      <c r="M14" s="6"/>
      <c r="N14" s="6"/>
      <c r="O14" s="7"/>
      <c r="P14" s="7"/>
      <c r="Q14" s="7"/>
      <c r="R14" s="47"/>
      <c r="S14" s="8"/>
      <c r="T14" s="89"/>
      <c r="U14" s="309"/>
      <c r="V14" s="8"/>
      <c r="W14" s="10"/>
      <c r="X14" s="48"/>
      <c r="Y14" s="265"/>
      <c r="Z14" s="48"/>
      <c r="AA14" s="8"/>
      <c r="AB14" s="28"/>
      <c r="AC14" s="48"/>
      <c r="AD14" s="8"/>
      <c r="AE14" s="266"/>
      <c r="AF14" s="247"/>
      <c r="AG14" s="266"/>
      <c r="AH14" s="16"/>
    </row>
    <row r="15" spans="1:34" ht="22.5" customHeight="1" x14ac:dyDescent="0.2">
      <c r="A15" s="2" t="s">
        <v>49</v>
      </c>
      <c r="B15" s="9">
        <v>30.583171623233405</v>
      </c>
      <c r="C15" s="1">
        <v>8.9702266255000385E-2</v>
      </c>
      <c r="D15" s="8">
        <f t="shared" ref="D15:D16" si="4">+B15*C15</f>
        <v>2.7433798038696553</v>
      </c>
      <c r="E15" s="6">
        <v>70.782824222609008</v>
      </c>
      <c r="F15" s="304">
        <v>8.9702266255000385E-2</v>
      </c>
      <c r="G15" s="8">
        <f t="shared" ref="G15:G16" si="5">+E15*F15</f>
        <v>6.3493797446973641</v>
      </c>
      <c r="H15" s="6">
        <v>200.22545876747685</v>
      </c>
      <c r="I15" s="1">
        <v>8.9702266255000385E-2</v>
      </c>
      <c r="J15" s="8">
        <f>+H15*I15</f>
        <v>17.96067741338981</v>
      </c>
      <c r="K15" s="6">
        <f>+B15+E15+H15</f>
        <v>301.59145461331923</v>
      </c>
      <c r="L15" s="8">
        <f t="shared" ref="L15:L16" si="6">+D15+G15+J15</f>
        <v>27.05343696195683</v>
      </c>
      <c r="M15" s="6"/>
      <c r="N15" s="6"/>
      <c r="O15" s="7"/>
      <c r="P15" s="7"/>
      <c r="Q15" s="7"/>
      <c r="R15" s="47"/>
      <c r="S15" s="8"/>
      <c r="T15" s="89"/>
      <c r="U15" s="309"/>
      <c r="V15" s="8"/>
      <c r="W15" s="10">
        <f>L15+S15+V15</f>
        <v>27.05343696195683</v>
      </c>
      <c r="X15" s="48"/>
      <c r="Y15" s="265">
        <v>0</v>
      </c>
      <c r="Z15" s="48">
        <v>0.470482669196778</v>
      </c>
      <c r="AA15" s="8">
        <f>SUM(Y15:Z15)</f>
        <v>0.470482669196778</v>
      </c>
      <c r="AB15" s="28"/>
      <c r="AC15" s="48"/>
      <c r="AD15" s="8">
        <f>SUM(AB15:AC15)</f>
        <v>0</v>
      </c>
      <c r="AE15" s="266">
        <f>AA15+AD15</f>
        <v>0.470482669196778</v>
      </c>
      <c r="AF15" s="247"/>
      <c r="AG15" s="266">
        <f>W15+AE15</f>
        <v>27.523919631153607</v>
      </c>
      <c r="AH15" s="16"/>
    </row>
    <row r="16" spans="1:34" ht="22.5" customHeight="1" x14ac:dyDescent="0.35">
      <c r="A16" s="2" t="s">
        <v>50</v>
      </c>
      <c r="B16" s="9">
        <f>B15</f>
        <v>30.583171623233405</v>
      </c>
      <c r="C16" s="87">
        <v>0.15413859951251449</v>
      </c>
      <c r="D16" s="30">
        <f t="shared" si="4"/>
        <v>4.7140472426560711</v>
      </c>
      <c r="E16" s="6">
        <f>E15</f>
        <v>70.782824222609008</v>
      </c>
      <c r="F16" s="305">
        <v>0.1048925594142319</v>
      </c>
      <c r="G16" s="30">
        <f t="shared" si="5"/>
        <v>7.424591595277148</v>
      </c>
      <c r="H16" s="6">
        <f>H15</f>
        <v>200.22545876747685</v>
      </c>
      <c r="I16" s="87">
        <v>2.6613085015978852E-2</v>
      </c>
      <c r="J16" s="30">
        <f t="shared" ref="J16" si="7">+H16*I16</f>
        <v>5.3286171565422293</v>
      </c>
      <c r="K16" s="88">
        <f t="shared" ref="K16" si="8">+B16+E16+H16</f>
        <v>301.59145461331923</v>
      </c>
      <c r="L16" s="32">
        <f t="shared" si="6"/>
        <v>17.467255994475448</v>
      </c>
      <c r="M16" s="6"/>
      <c r="N16" s="6"/>
      <c r="O16" s="7"/>
      <c r="P16" s="7"/>
      <c r="Q16" s="7"/>
      <c r="R16" s="47"/>
      <c r="S16" s="8"/>
      <c r="T16" s="89">
        <v>0.16735473133801926</v>
      </c>
      <c r="U16" s="309">
        <v>20.082455561777145</v>
      </c>
      <c r="V16" s="30">
        <f>+T16*U16</f>
        <v>3.3608939551489247</v>
      </c>
      <c r="W16" s="90">
        <f>L16+S16+V16</f>
        <v>20.828149949624372</v>
      </c>
      <c r="X16" s="50"/>
      <c r="Y16" s="268"/>
      <c r="Z16" s="50"/>
      <c r="AA16" s="8">
        <f>SUM(Y16:Z16)</f>
        <v>0</v>
      </c>
      <c r="AB16" s="29">
        <v>1.9355363426188505</v>
      </c>
      <c r="AC16" s="50">
        <v>1.9169725878986337E-2</v>
      </c>
      <c r="AD16" s="8">
        <f>SUM(AB16:AC16)</f>
        <v>1.9547060684978368</v>
      </c>
      <c r="AE16" s="267">
        <f>AA16+AD16</f>
        <v>1.9547060684978368</v>
      </c>
      <c r="AF16" s="247"/>
      <c r="AG16" s="267">
        <f>W16+AE16</f>
        <v>22.78285601812221</v>
      </c>
      <c r="AH16" s="16"/>
    </row>
    <row r="17" spans="1:34" ht="15" x14ac:dyDescent="0.2">
      <c r="A17" s="2" t="s">
        <v>51</v>
      </c>
      <c r="B17" s="9">
        <f>B16</f>
        <v>30.583171623233405</v>
      </c>
      <c r="C17" s="1">
        <f>SUM(C15:C16)</f>
        <v>0.24384086576751487</v>
      </c>
      <c r="D17" s="8">
        <f>SUM(D15:D16)</f>
        <v>7.4574270465257264</v>
      </c>
      <c r="E17" s="6">
        <f>E16</f>
        <v>70.782824222609008</v>
      </c>
      <c r="F17" s="304">
        <f>SUM(F15:F16)</f>
        <v>0.19459482566923228</v>
      </c>
      <c r="G17" s="8">
        <f>SUM(G15:G16)</f>
        <v>13.773971339974512</v>
      </c>
      <c r="H17" s="6">
        <f>H16</f>
        <v>200.22545876747685</v>
      </c>
      <c r="I17" s="1">
        <f>SUM(I15:I16)</f>
        <v>0.11631535127097924</v>
      </c>
      <c r="J17" s="8">
        <f>SUM(J15:J16)</f>
        <v>23.289294569932039</v>
      </c>
      <c r="K17" s="6">
        <f>K16</f>
        <v>301.59145461331923</v>
      </c>
      <c r="L17" s="8">
        <f>+D17+G17+J17</f>
        <v>44.520692956432278</v>
      </c>
      <c r="M17" s="6"/>
      <c r="N17" s="6"/>
      <c r="O17" s="7"/>
      <c r="P17" s="7"/>
      <c r="Q17" s="7"/>
      <c r="R17" s="47"/>
      <c r="S17" s="8"/>
      <c r="T17" s="91"/>
      <c r="U17" s="354"/>
      <c r="V17" s="8">
        <f>SUM(V15:V16)</f>
        <v>3.3608939551489247</v>
      </c>
      <c r="W17" s="10">
        <f>SUM(W15:W16)</f>
        <v>47.881586911581202</v>
      </c>
      <c r="X17" s="48"/>
      <c r="Y17" s="265">
        <f t="shared" ref="Y17:AE17" si="9">SUM(Y15:Y16)</f>
        <v>0</v>
      </c>
      <c r="Z17" s="48">
        <f t="shared" si="9"/>
        <v>0.470482669196778</v>
      </c>
      <c r="AA17" s="8">
        <f t="shared" si="9"/>
        <v>0.470482669196778</v>
      </c>
      <c r="AB17" s="28">
        <f t="shared" si="9"/>
        <v>1.9355363426188505</v>
      </c>
      <c r="AC17" s="48">
        <f t="shared" si="9"/>
        <v>1.9169725878986337E-2</v>
      </c>
      <c r="AD17" s="8">
        <f t="shared" si="9"/>
        <v>1.9547060684978368</v>
      </c>
      <c r="AE17" s="266">
        <f t="shared" si="9"/>
        <v>2.4251887376946146</v>
      </c>
      <c r="AF17" s="247"/>
      <c r="AG17" s="266">
        <f>SUM(AG15:AG16)</f>
        <v>50.306775649275821</v>
      </c>
      <c r="AH17" s="16"/>
    </row>
    <row r="18" spans="1:34" s="21" customFormat="1" ht="14.1" customHeight="1" x14ac:dyDescent="0.35">
      <c r="A18" s="59"/>
      <c r="B18" s="88"/>
      <c r="C18" s="1"/>
      <c r="D18" s="32"/>
      <c r="E18" s="88"/>
      <c r="F18" s="304"/>
      <c r="G18" s="32"/>
      <c r="H18" s="88"/>
      <c r="I18" s="1"/>
      <c r="J18" s="32"/>
      <c r="K18" s="88"/>
      <c r="L18" s="32"/>
      <c r="M18" s="88"/>
      <c r="N18" s="88"/>
      <c r="O18" s="92"/>
      <c r="P18" s="252"/>
      <c r="Q18" s="92"/>
      <c r="R18" s="47"/>
      <c r="S18" s="32"/>
      <c r="T18" s="93"/>
      <c r="U18" s="309"/>
      <c r="V18" s="32"/>
      <c r="W18" s="94"/>
      <c r="X18" s="20"/>
      <c r="Y18" s="269"/>
      <c r="Z18" s="20"/>
      <c r="AA18" s="32"/>
      <c r="AB18" s="31"/>
      <c r="AC18" s="20"/>
      <c r="AD18" s="32"/>
      <c r="AE18" s="267"/>
      <c r="AF18" s="247"/>
      <c r="AG18" s="267"/>
      <c r="AH18" s="16"/>
    </row>
    <row r="19" spans="1:34" s="21" customFormat="1" ht="14.1" customHeight="1" x14ac:dyDescent="0.25">
      <c r="A19" s="59" t="s">
        <v>53</v>
      </c>
      <c r="B19" s="6"/>
      <c r="C19" s="1"/>
      <c r="D19" s="8"/>
      <c r="E19" s="6"/>
      <c r="F19" s="304"/>
      <c r="G19" s="8"/>
      <c r="H19" s="6"/>
      <c r="I19" s="1"/>
      <c r="J19" s="8"/>
      <c r="K19" s="6"/>
      <c r="L19" s="8"/>
      <c r="M19" s="6"/>
      <c r="N19" s="6"/>
      <c r="O19" s="7"/>
      <c r="P19" s="7"/>
      <c r="Q19" s="7"/>
      <c r="R19" s="47"/>
      <c r="S19" s="8"/>
      <c r="T19" s="89"/>
      <c r="U19" s="309"/>
      <c r="V19" s="8"/>
      <c r="W19" s="10"/>
      <c r="X19" s="48"/>
      <c r="Y19" s="265"/>
      <c r="Z19" s="48"/>
      <c r="AA19" s="8"/>
      <c r="AB19" s="28"/>
      <c r="AC19" s="48"/>
      <c r="AD19" s="8"/>
      <c r="AE19" s="266"/>
      <c r="AF19" s="247"/>
      <c r="AG19" s="266"/>
      <c r="AH19" s="16"/>
    </row>
    <row r="20" spans="1:34" s="21" customFormat="1" ht="18" customHeight="1" x14ac:dyDescent="0.2">
      <c r="A20" s="2" t="s">
        <v>49</v>
      </c>
      <c r="B20" s="6">
        <v>8.7627333222517905</v>
      </c>
      <c r="C20" s="1">
        <v>8.9702266255000385E-2</v>
      </c>
      <c r="D20" s="8">
        <f>+B20*C20</f>
        <v>0.78603703759419419</v>
      </c>
      <c r="E20" s="6">
        <v>26.594620444073318</v>
      </c>
      <c r="F20" s="304">
        <v>8.9702266255000385E-2</v>
      </c>
      <c r="G20" s="8">
        <f>+E20*F20</f>
        <v>2.3855977240249411</v>
      </c>
      <c r="H20" s="6">
        <v>22.942714351901913</v>
      </c>
      <c r="I20" s="1">
        <v>8.9702266255000385E-2</v>
      </c>
      <c r="J20" s="8">
        <f>+H20*I20</f>
        <v>2.0580134714067237</v>
      </c>
      <c r="K20" s="6">
        <f>+B20+E20+H20</f>
        <v>58.300068118227017</v>
      </c>
      <c r="L20" s="8">
        <f>+D20+G20+J20</f>
        <v>5.2296482330258591</v>
      </c>
      <c r="M20" s="6"/>
      <c r="N20" s="6"/>
      <c r="O20" s="7"/>
      <c r="P20" s="7"/>
      <c r="Q20" s="7"/>
      <c r="R20" s="47"/>
      <c r="S20" s="8"/>
      <c r="T20" s="89"/>
      <c r="U20" s="309"/>
      <c r="V20" s="8"/>
      <c r="W20" s="10">
        <f>L20+S20+V20</f>
        <v>5.2296482330258591</v>
      </c>
      <c r="X20" s="48"/>
      <c r="Y20" s="265">
        <v>0</v>
      </c>
      <c r="Z20" s="48">
        <v>9.0948106264434142E-2</v>
      </c>
      <c r="AA20" s="8">
        <f>SUM(Y20:Z20)</f>
        <v>9.0948106264434142E-2</v>
      </c>
      <c r="AB20" s="28"/>
      <c r="AC20" s="48"/>
      <c r="AD20" s="8">
        <f>SUM(AB20:AC20)</f>
        <v>0</v>
      </c>
      <c r="AE20" s="266">
        <f>AA20+AD20</f>
        <v>9.0948106264434142E-2</v>
      </c>
      <c r="AF20" s="247"/>
      <c r="AG20" s="266">
        <f>W20+AE20</f>
        <v>5.3205963392902929</v>
      </c>
      <c r="AH20" s="16"/>
    </row>
    <row r="21" spans="1:34" s="21" customFormat="1" ht="18" customHeight="1" x14ac:dyDescent="0.35">
      <c r="A21" s="2" t="s">
        <v>50</v>
      </c>
      <c r="B21" s="6">
        <f>B20</f>
        <v>8.7627333222517905</v>
      </c>
      <c r="C21" s="87">
        <v>0.27547014077982829</v>
      </c>
      <c r="D21" s="30">
        <f>+B21*C21</f>
        <v>2.4138713818967932</v>
      </c>
      <c r="E21" s="6">
        <f>E20</f>
        <v>26.594620444073318</v>
      </c>
      <c r="F21" s="305">
        <v>9.3533053441364616E-2</v>
      </c>
      <c r="G21" s="30">
        <f>+E21*F21</f>
        <v>2.4874760552483175</v>
      </c>
      <c r="H21" s="6">
        <f>H20</f>
        <v>22.942714351901913</v>
      </c>
      <c r="I21" s="87">
        <v>3.4388323004152517E-2</v>
      </c>
      <c r="J21" s="30">
        <f>+H21*I21</f>
        <v>0.7889614717252087</v>
      </c>
      <c r="K21" s="88">
        <f>+B21+E21+H21</f>
        <v>58.300068118227017</v>
      </c>
      <c r="L21" s="32">
        <f>+D21+G21+J21</f>
        <v>5.6903089088703194</v>
      </c>
      <c r="M21" s="6"/>
      <c r="N21" s="6"/>
      <c r="O21" s="7"/>
      <c r="P21" s="7"/>
      <c r="Q21" s="7"/>
      <c r="R21" s="47"/>
      <c r="S21" s="8"/>
      <c r="T21" s="89">
        <v>6.6000000000000003E-2</v>
      </c>
      <c r="U21" s="309">
        <v>20.082455561777145</v>
      </c>
      <c r="V21" s="30">
        <f>+T21*U21</f>
        <v>1.3254420670772917</v>
      </c>
      <c r="W21" s="90">
        <f>L21+S21+V21</f>
        <v>7.0157509759476113</v>
      </c>
      <c r="X21" s="50"/>
      <c r="Y21" s="268"/>
      <c r="Z21" s="50"/>
      <c r="AA21" s="8">
        <f>SUM(Y21:Z21)</f>
        <v>0</v>
      </c>
      <c r="AB21" s="29">
        <v>0.37415483394468674</v>
      </c>
      <c r="AC21" s="50">
        <v>3.7056630997239341E-3</v>
      </c>
      <c r="AD21" s="8">
        <f>SUM(AB21:AC21)</f>
        <v>0.37786049704441066</v>
      </c>
      <c r="AE21" s="267">
        <f>AA21+AD21</f>
        <v>0.37786049704441066</v>
      </c>
      <c r="AF21" s="247"/>
      <c r="AG21" s="267">
        <f>W21+AE21</f>
        <v>7.3936114729920224</v>
      </c>
      <c r="AH21" s="16"/>
    </row>
    <row r="22" spans="1:34" s="21" customFormat="1" ht="14.1" customHeight="1" x14ac:dyDescent="0.2">
      <c r="A22" s="2" t="s">
        <v>51</v>
      </c>
      <c r="B22" s="6">
        <f>B21</f>
        <v>8.7627333222517905</v>
      </c>
      <c r="C22" s="1">
        <f>SUM(C20:C21)</f>
        <v>0.36517240703482867</v>
      </c>
      <c r="D22" s="8">
        <f>SUM(D20:D21)</f>
        <v>3.1999084194909875</v>
      </c>
      <c r="E22" s="6">
        <f>E21</f>
        <v>26.594620444073318</v>
      </c>
      <c r="F22" s="304">
        <f>SUM(F20:F21)</f>
        <v>0.183235319696365</v>
      </c>
      <c r="G22" s="8">
        <f>SUM(G20:G21)</f>
        <v>4.873073779273259</v>
      </c>
      <c r="H22" s="6">
        <f>H21</f>
        <v>22.942714351901913</v>
      </c>
      <c r="I22" s="1">
        <f>SUM(I20:I21)</f>
        <v>0.12409058925915289</v>
      </c>
      <c r="J22" s="8">
        <f>SUM(J20:J21)</f>
        <v>2.8469749431319324</v>
      </c>
      <c r="K22" s="6">
        <f>K21</f>
        <v>58.300068118227017</v>
      </c>
      <c r="L22" s="8">
        <f>+D22+G22+J22</f>
        <v>10.91995714189618</v>
      </c>
      <c r="M22" s="6"/>
      <c r="N22" s="6"/>
      <c r="O22" s="7"/>
      <c r="P22" s="7"/>
      <c r="Q22" s="7"/>
      <c r="R22" s="47"/>
      <c r="S22" s="8"/>
      <c r="T22" s="91"/>
      <c r="U22" s="354"/>
      <c r="V22" s="8">
        <f>SUM(V20:V21)</f>
        <v>1.3254420670772917</v>
      </c>
      <c r="W22" s="10">
        <f>SUM(W20:W21)</f>
        <v>12.24539920897347</v>
      </c>
      <c r="X22" s="49"/>
      <c r="Y22" s="265">
        <f t="shared" ref="Y22:AE22" si="10">SUM(Y20:Y21)</f>
        <v>0</v>
      </c>
      <c r="Z22" s="48">
        <f t="shared" si="10"/>
        <v>9.0948106264434142E-2</v>
      </c>
      <c r="AA22" s="8">
        <f t="shared" si="10"/>
        <v>9.0948106264434142E-2</v>
      </c>
      <c r="AB22" s="28">
        <f t="shared" si="10"/>
        <v>0.37415483394468674</v>
      </c>
      <c r="AC22" s="48">
        <f t="shared" si="10"/>
        <v>3.7056630997239341E-3</v>
      </c>
      <c r="AD22" s="8">
        <f t="shared" si="10"/>
        <v>0.37786049704441066</v>
      </c>
      <c r="AE22" s="266">
        <f t="shared" si="10"/>
        <v>0.46880860330884477</v>
      </c>
      <c r="AF22" s="247"/>
      <c r="AG22" s="266">
        <f>SUM(AG20:AG21)</f>
        <v>12.714207812282314</v>
      </c>
      <c r="AH22" s="16"/>
    </row>
    <row r="23" spans="1:34" s="21" customFormat="1" ht="14.1" customHeight="1" x14ac:dyDescent="0.35">
      <c r="A23" s="59"/>
      <c r="B23" s="88"/>
      <c r="C23" s="1"/>
      <c r="D23" s="32"/>
      <c r="E23" s="88"/>
      <c r="F23" s="304"/>
      <c r="G23" s="32"/>
      <c r="H23" s="88"/>
      <c r="I23" s="1"/>
      <c r="J23" s="32"/>
      <c r="K23" s="88"/>
      <c r="L23" s="32"/>
      <c r="M23" s="88"/>
      <c r="N23" s="88"/>
      <c r="O23" s="92"/>
      <c r="P23" s="92"/>
      <c r="Q23" s="92"/>
      <c r="R23" s="47"/>
      <c r="S23" s="32"/>
      <c r="T23" s="93"/>
      <c r="U23" s="309"/>
      <c r="V23" s="32"/>
      <c r="W23" s="94"/>
      <c r="X23" s="20"/>
      <c r="Y23" s="269"/>
      <c r="Z23" s="20"/>
      <c r="AA23" s="32"/>
      <c r="AB23" s="31"/>
      <c r="AC23" s="20"/>
      <c r="AD23" s="32"/>
      <c r="AE23" s="267"/>
      <c r="AF23" s="247"/>
      <c r="AG23" s="267"/>
      <c r="AH23" s="16"/>
    </row>
    <row r="24" spans="1:34" s="21" customFormat="1" ht="14.1" customHeight="1" x14ac:dyDescent="0.25">
      <c r="A24" s="59" t="s">
        <v>54</v>
      </c>
      <c r="B24" s="6"/>
      <c r="C24" s="1"/>
      <c r="D24" s="8"/>
      <c r="E24" s="6"/>
      <c r="F24" s="304"/>
      <c r="G24" s="8"/>
      <c r="H24" s="6"/>
      <c r="I24" s="1"/>
      <c r="J24" s="8"/>
      <c r="K24" s="6"/>
      <c r="L24" s="8"/>
      <c r="M24" s="6"/>
      <c r="N24" s="6"/>
      <c r="O24" s="7"/>
      <c r="P24" s="7"/>
      <c r="Q24" s="7"/>
      <c r="R24" s="47"/>
      <c r="S24" s="8"/>
      <c r="T24" s="89"/>
      <c r="U24" s="309"/>
      <c r="V24" s="8"/>
      <c r="W24" s="10"/>
      <c r="X24" s="48"/>
      <c r="Y24" s="265"/>
      <c r="Z24" s="48"/>
      <c r="AA24" s="8"/>
      <c r="AB24" s="28"/>
      <c r="AC24" s="48"/>
      <c r="AD24" s="8"/>
      <c r="AE24" s="266"/>
      <c r="AF24" s="247"/>
      <c r="AG24" s="266"/>
      <c r="AH24" s="16"/>
    </row>
    <row r="25" spans="1:34" s="21" customFormat="1" ht="14.1" customHeight="1" x14ac:dyDescent="0.2">
      <c r="A25" s="2" t="s">
        <v>49</v>
      </c>
      <c r="B25" s="6">
        <v>0.31640888654323118</v>
      </c>
      <c r="C25" s="1">
        <v>8.9702266255000385E-2</v>
      </c>
      <c r="D25" s="8">
        <f t="shared" ref="D25:D26" si="11">+B25*C25</f>
        <v>2.8382594186149131E-2</v>
      </c>
      <c r="E25" s="6">
        <v>26.744870404024301</v>
      </c>
      <c r="F25" s="304">
        <v>8.9702266255000385E-2</v>
      </c>
      <c r="G25" s="8">
        <f t="shared" ref="G25:G26" si="12">+E25*F25</f>
        <v>2.3990754859372676</v>
      </c>
      <c r="H25" s="6"/>
      <c r="I25" s="1"/>
      <c r="J25" s="8"/>
      <c r="K25" s="6">
        <f t="shared" ref="K25:K26" si="13">+B25+E25+H25</f>
        <v>27.061279290567533</v>
      </c>
      <c r="L25" s="8">
        <f t="shared" ref="L25:L26" si="14">+D25+G25+J25</f>
        <v>2.4274580801234169</v>
      </c>
      <c r="M25" s="6"/>
      <c r="N25" s="6"/>
      <c r="O25" s="7"/>
      <c r="P25" s="7"/>
      <c r="Q25" s="7"/>
      <c r="R25" s="47"/>
      <c r="S25" s="8"/>
      <c r="T25" s="89"/>
      <c r="U25" s="309"/>
      <c r="V25" s="8"/>
      <c r="W25" s="10">
        <f>L25+S25+V25</f>
        <v>2.4274580801234169</v>
      </c>
      <c r="X25" s="48"/>
      <c r="Y25" s="265">
        <v>0</v>
      </c>
      <c r="Z25" s="48">
        <v>4.2215595693285354E-2</v>
      </c>
      <c r="AA25" s="8">
        <f>SUM(Y25:Z25)</f>
        <v>4.2215595693285354E-2</v>
      </c>
      <c r="AB25" s="28"/>
      <c r="AC25" s="48"/>
      <c r="AD25" s="8">
        <f>SUM(AB25:AC25)</f>
        <v>0</v>
      </c>
      <c r="AE25" s="266">
        <f>AA25+AD25</f>
        <v>4.2215595693285354E-2</v>
      </c>
      <c r="AF25" s="247"/>
      <c r="AG25" s="266">
        <f>W25+AE25</f>
        <v>2.4696736758167024</v>
      </c>
      <c r="AH25" s="16"/>
    </row>
    <row r="26" spans="1:34" s="21" customFormat="1" ht="17.25" x14ac:dyDescent="0.35">
      <c r="A26" s="2" t="s">
        <v>50</v>
      </c>
      <c r="B26" s="6">
        <f>B25</f>
        <v>0.31640888654323118</v>
      </c>
      <c r="C26" s="87">
        <v>1.7309668394875379</v>
      </c>
      <c r="D26" s="30">
        <f t="shared" si="11"/>
        <v>0.54769329032550784</v>
      </c>
      <c r="E26" s="6">
        <f>E25</f>
        <v>26.744870404024301</v>
      </c>
      <c r="F26" s="305">
        <v>6.4412461364251716E-2</v>
      </c>
      <c r="G26" s="30">
        <f t="shared" si="12"/>
        <v>1.7227029315911344</v>
      </c>
      <c r="H26" s="6"/>
      <c r="I26" s="87"/>
      <c r="J26" s="30"/>
      <c r="K26" s="88">
        <f t="shared" si="13"/>
        <v>27.061279290567533</v>
      </c>
      <c r="L26" s="32">
        <f t="shared" si="14"/>
        <v>2.2703962219166423</v>
      </c>
      <c r="M26" s="6"/>
      <c r="N26" s="6"/>
      <c r="O26" s="7"/>
      <c r="P26" s="7"/>
      <c r="Q26" s="7"/>
      <c r="R26" s="47"/>
      <c r="S26" s="8"/>
      <c r="T26" s="89">
        <v>0.03</v>
      </c>
      <c r="U26" s="309">
        <v>20.082455561777145</v>
      </c>
      <c r="V26" s="30">
        <f>+T26*U26</f>
        <v>0.60247366685331438</v>
      </c>
      <c r="W26" s="90">
        <f>L26+S26+V26</f>
        <v>2.8728698887699569</v>
      </c>
      <c r="X26" s="50"/>
      <c r="Y26" s="268"/>
      <c r="Z26" s="50"/>
      <c r="AA26" s="8">
        <f>SUM(Y26:Z26)</f>
        <v>0</v>
      </c>
      <c r="AB26" s="29">
        <v>0.17367232639866431</v>
      </c>
      <c r="AC26" s="50">
        <v>1.7200663281391247E-3</v>
      </c>
      <c r="AD26" s="8">
        <f>SUM(AB26:AC26)</f>
        <v>0.17539239272680343</v>
      </c>
      <c r="AE26" s="267">
        <f>AA26+AD26</f>
        <v>0.17539239272680343</v>
      </c>
      <c r="AF26" s="247"/>
      <c r="AG26" s="267">
        <f>W26+AE26</f>
        <v>3.0482622814967604</v>
      </c>
      <c r="AH26" s="16"/>
    </row>
    <row r="27" spans="1:34" s="21" customFormat="1" ht="14.1" customHeight="1" x14ac:dyDescent="0.2">
      <c r="A27" s="2" t="s">
        <v>51</v>
      </c>
      <c r="B27" s="6">
        <f>B26</f>
        <v>0.31640888654323118</v>
      </c>
      <c r="C27" s="1">
        <f>SUM(C25:C26)</f>
        <v>1.8206691057425384</v>
      </c>
      <c r="D27" s="8">
        <f>SUM(D25:D26)</f>
        <v>0.57607588451165692</v>
      </c>
      <c r="E27" s="6">
        <f>E26</f>
        <v>26.744870404024301</v>
      </c>
      <c r="F27" s="304">
        <f>SUM(F25:F26)</f>
        <v>0.1541147276192521</v>
      </c>
      <c r="G27" s="8">
        <f>SUM(G25:G26)</f>
        <v>4.121778417528402</v>
      </c>
      <c r="H27" s="6"/>
      <c r="I27" s="1"/>
      <c r="J27" s="8"/>
      <c r="K27" s="6">
        <f>K26</f>
        <v>27.061279290567533</v>
      </c>
      <c r="L27" s="8">
        <f>+D27+G27+J27</f>
        <v>4.6978543020400592</v>
      </c>
      <c r="M27" s="6"/>
      <c r="N27" s="6"/>
      <c r="O27" s="7"/>
      <c r="P27" s="7"/>
      <c r="Q27" s="7"/>
      <c r="R27" s="47"/>
      <c r="S27" s="8"/>
      <c r="T27" s="14"/>
      <c r="U27" s="354"/>
      <c r="V27" s="8">
        <f>SUM(V25:V26)</f>
        <v>0.60247366685331438</v>
      </c>
      <c r="W27" s="10">
        <f>SUM(W25:W26)</f>
        <v>5.3003279688933738</v>
      </c>
      <c r="X27" s="49"/>
      <c r="Y27" s="265">
        <f t="shared" ref="Y27:AE27" si="15">SUM(Y25:Y26)</f>
        <v>0</v>
      </c>
      <c r="Z27" s="48">
        <f t="shared" si="15"/>
        <v>4.2215595693285354E-2</v>
      </c>
      <c r="AA27" s="8">
        <f t="shared" si="15"/>
        <v>4.2215595693285354E-2</v>
      </c>
      <c r="AB27" s="28">
        <f t="shared" si="15"/>
        <v>0.17367232639866431</v>
      </c>
      <c r="AC27" s="48">
        <f t="shared" si="15"/>
        <v>1.7200663281391247E-3</v>
      </c>
      <c r="AD27" s="8">
        <f t="shared" si="15"/>
        <v>0.17539239272680343</v>
      </c>
      <c r="AE27" s="266">
        <f t="shared" si="15"/>
        <v>0.21760798842008877</v>
      </c>
      <c r="AF27" s="247"/>
      <c r="AG27" s="266">
        <f>SUM(AG25:AG26)</f>
        <v>5.5179359573134628</v>
      </c>
      <c r="AH27" s="16"/>
    </row>
    <row r="28" spans="1:34" s="21" customFormat="1" ht="14.1" customHeight="1" x14ac:dyDescent="0.35">
      <c r="A28" s="59"/>
      <c r="B28" s="88"/>
      <c r="C28" s="1"/>
      <c r="D28" s="32"/>
      <c r="E28" s="88"/>
      <c r="F28" s="304"/>
      <c r="G28" s="32"/>
      <c r="H28" s="88"/>
      <c r="I28" s="1"/>
      <c r="J28" s="32"/>
      <c r="K28" s="88"/>
      <c r="L28" s="32"/>
      <c r="M28" s="88"/>
      <c r="N28" s="88"/>
      <c r="O28" s="92"/>
      <c r="P28" s="92"/>
      <c r="Q28" s="92"/>
      <c r="R28" s="47"/>
      <c r="S28" s="32"/>
      <c r="T28" s="88"/>
      <c r="U28" s="309"/>
      <c r="V28" s="32"/>
      <c r="W28" s="94"/>
      <c r="X28" s="20"/>
      <c r="Y28" s="269"/>
      <c r="Z28" s="20"/>
      <c r="AA28" s="32"/>
      <c r="AB28" s="31"/>
      <c r="AC28" s="20"/>
      <c r="AD28" s="32"/>
      <c r="AE28" s="267"/>
      <c r="AF28" s="247"/>
      <c r="AG28" s="267"/>
      <c r="AH28" s="16"/>
    </row>
    <row r="29" spans="1:34" s="21" customFormat="1" ht="22.5" customHeight="1" x14ac:dyDescent="0.35">
      <c r="A29" s="59" t="s">
        <v>55</v>
      </c>
      <c r="B29" s="88"/>
      <c r="C29" s="1"/>
      <c r="D29" s="32"/>
      <c r="E29" s="88"/>
      <c r="F29" s="304"/>
      <c r="G29" s="32"/>
      <c r="H29" s="88"/>
      <c r="I29" s="1"/>
      <c r="J29" s="32"/>
      <c r="K29" s="88"/>
      <c r="L29" s="32"/>
      <c r="M29" s="88"/>
      <c r="N29" s="88"/>
      <c r="O29" s="92"/>
      <c r="P29" s="92"/>
      <c r="Q29" s="92"/>
      <c r="R29" s="47"/>
      <c r="S29" s="32"/>
      <c r="T29" s="88"/>
      <c r="U29" s="309"/>
      <c r="V29" s="32"/>
      <c r="W29" s="94"/>
      <c r="X29" s="20"/>
      <c r="Y29" s="269"/>
      <c r="Z29" s="20"/>
      <c r="AA29" s="32"/>
      <c r="AB29" s="31"/>
      <c r="AC29" s="20"/>
      <c r="AD29" s="32"/>
      <c r="AE29" s="267"/>
      <c r="AF29" s="247"/>
      <c r="AG29" s="267"/>
      <c r="AH29" s="16"/>
    </row>
    <row r="30" spans="1:34" s="21" customFormat="1" ht="22.5" customHeight="1" x14ac:dyDescent="0.35">
      <c r="A30" s="2" t="s">
        <v>49</v>
      </c>
      <c r="B30" s="6">
        <f>B10+B15+B20+B25</f>
        <v>5020.6802767921072</v>
      </c>
      <c r="C30" s="1"/>
      <c r="D30" s="8">
        <f t="shared" ref="D30:E32" si="16">D10+D15+D20+D25</f>
        <v>450.36639897003465</v>
      </c>
      <c r="E30" s="6">
        <f t="shared" si="16"/>
        <v>124.12231507070662</v>
      </c>
      <c r="F30" s="304"/>
      <c r="G30" s="8">
        <f t="shared" ref="G30:H32" si="17">G10+G15+G20+G25</f>
        <v>11.134052954659573</v>
      </c>
      <c r="H30" s="6">
        <f>H10+H15+H20+H25</f>
        <v>223.16817311937876</v>
      </c>
      <c r="I30" s="1"/>
      <c r="J30" s="8">
        <f t="shared" ref="J30:L31" si="18">J10+J15+J20+J25</f>
        <v>20.018690884796534</v>
      </c>
      <c r="K30" s="6">
        <f>K10+K15+K20+K25</f>
        <v>5367.9707649821921</v>
      </c>
      <c r="L30" s="8">
        <f t="shared" si="18"/>
        <v>481.51914280949075</v>
      </c>
      <c r="M30" s="88"/>
      <c r="N30" s="88"/>
      <c r="O30" s="92"/>
      <c r="P30" s="92"/>
      <c r="Q30" s="92"/>
      <c r="R30" s="47"/>
      <c r="S30" s="32"/>
      <c r="T30" s="88"/>
      <c r="U30" s="309"/>
      <c r="V30" s="32"/>
      <c r="W30" s="10">
        <f>L30+S30+V30</f>
        <v>481.51914280949075</v>
      </c>
      <c r="X30" s="48"/>
      <c r="Y30" s="265">
        <f t="shared" ref="Y30:AC31" si="19">Y10+Y15+Y20+Y25</f>
        <v>0</v>
      </c>
      <c r="Z30" s="48">
        <f t="shared" si="19"/>
        <v>8.3740343933722219</v>
      </c>
      <c r="AA30" s="8">
        <f t="shared" ref="AA30" si="20">AA10+AA15+AA20+AA25</f>
        <v>8.3740343933722219</v>
      </c>
      <c r="AB30" s="28"/>
      <c r="AC30" s="48"/>
      <c r="AD30" s="8">
        <f t="shared" ref="AD30:AE30" si="21">AD10+AD15+AD20+AD25</f>
        <v>0</v>
      </c>
      <c r="AE30" s="266">
        <f t="shared" si="21"/>
        <v>8.3740343933722219</v>
      </c>
      <c r="AF30" s="247"/>
      <c r="AG30" s="266">
        <f>W30+AE30</f>
        <v>489.89317720286294</v>
      </c>
      <c r="AH30" s="16"/>
    </row>
    <row r="31" spans="1:34" s="21" customFormat="1" ht="22.5" customHeight="1" x14ac:dyDescent="0.35">
      <c r="A31" s="2" t="s">
        <v>50</v>
      </c>
      <c r="B31" s="88">
        <f>B11+B16+B21+B26</f>
        <v>5020.6802767921072</v>
      </c>
      <c r="C31" s="1"/>
      <c r="D31" s="32">
        <f t="shared" si="16"/>
        <v>473.56543123682059</v>
      </c>
      <c r="E31" s="88">
        <f t="shared" si="16"/>
        <v>124.12231507070662</v>
      </c>
      <c r="F31" s="304"/>
      <c r="G31" s="32">
        <f t="shared" si="17"/>
        <v>11.6347705821166</v>
      </c>
      <c r="H31" s="88">
        <f t="shared" si="17"/>
        <v>223.16817311937876</v>
      </c>
      <c r="I31" s="1"/>
      <c r="J31" s="32">
        <f t="shared" si="18"/>
        <v>6.117578628267438</v>
      </c>
      <c r="K31" s="88">
        <f t="shared" si="18"/>
        <v>5367.9707649821921</v>
      </c>
      <c r="L31" s="32">
        <f t="shared" si="18"/>
        <v>491.3177804472046</v>
      </c>
      <c r="M31" s="88"/>
      <c r="N31" s="88"/>
      <c r="O31" s="92"/>
      <c r="P31" s="92"/>
      <c r="Q31" s="92"/>
      <c r="R31" s="47"/>
      <c r="S31" s="32"/>
      <c r="T31" s="88">
        <f>T11+T16+T21+T26</f>
        <v>6.1438579240518942</v>
      </c>
      <c r="U31" s="309"/>
      <c r="V31" s="32">
        <f>V11+V16+V21+V26</f>
        <v>123.38375373764455</v>
      </c>
      <c r="W31" s="94">
        <f>L31+S31+V31</f>
        <v>614.70153418484915</v>
      </c>
      <c r="X31" s="20"/>
      <c r="Y31" s="269"/>
      <c r="Z31" s="20"/>
      <c r="AA31" s="32">
        <f>AA11+AA16+AA21+AA26</f>
        <v>0</v>
      </c>
      <c r="AB31" s="31">
        <f t="shared" si="19"/>
        <v>34.450254948568748</v>
      </c>
      <c r="AC31" s="20">
        <f t="shared" si="19"/>
        <v>0.3411984209667217</v>
      </c>
      <c r="AD31" s="32">
        <f t="shared" ref="AD31:AE31" si="22">AD11+AD16+AD21+AD26</f>
        <v>34.791453369535468</v>
      </c>
      <c r="AE31" s="267">
        <f t="shared" si="22"/>
        <v>34.791453369535468</v>
      </c>
      <c r="AF31" s="247"/>
      <c r="AG31" s="267">
        <f>W31+AE31</f>
        <v>649.49298755438463</v>
      </c>
      <c r="AH31" s="16"/>
    </row>
    <row r="32" spans="1:34" s="16" customFormat="1" ht="18" x14ac:dyDescent="0.25">
      <c r="A32" s="95" t="s">
        <v>51</v>
      </c>
      <c r="B32" s="61">
        <f>B12+B17+B22+B27</f>
        <v>5020.6802767921072</v>
      </c>
      <c r="C32" s="96"/>
      <c r="D32" s="97">
        <f t="shared" si="16"/>
        <v>923.93183020685512</v>
      </c>
      <c r="E32" s="61">
        <f t="shared" si="16"/>
        <v>124.12231507070662</v>
      </c>
      <c r="F32" s="306"/>
      <c r="G32" s="97">
        <f t="shared" si="17"/>
        <v>22.768823536776175</v>
      </c>
      <c r="H32" s="61">
        <f t="shared" si="17"/>
        <v>223.16817311937876</v>
      </c>
      <c r="I32" s="96"/>
      <c r="J32" s="97">
        <f>J12+J17+J22+J27</f>
        <v>26.136269513063972</v>
      </c>
      <c r="K32" s="61">
        <f>K31</f>
        <v>5367.9707649821921</v>
      </c>
      <c r="L32" s="97">
        <f>L12+L17+L22+L27</f>
        <v>972.83692325669529</v>
      </c>
      <c r="M32" s="61"/>
      <c r="N32" s="61"/>
      <c r="O32" s="98"/>
      <c r="P32" s="98"/>
      <c r="Q32" s="98"/>
      <c r="R32" s="99"/>
      <c r="S32" s="97"/>
      <c r="T32" s="100">
        <f>SUM(T30:T31)</f>
        <v>6.1438579240518942</v>
      </c>
      <c r="U32" s="355"/>
      <c r="V32" s="97">
        <f>SUM(V30:V31)</f>
        <v>123.38375373764455</v>
      </c>
      <c r="W32" s="114">
        <f>SUM(W30:W31)</f>
        <v>1096.22067699434</v>
      </c>
      <c r="X32" s="101"/>
      <c r="Y32" s="270">
        <f>SUM(Y30:Y31)</f>
        <v>0</v>
      </c>
      <c r="Z32" s="101">
        <f>SUM(Z30:Z31)</f>
        <v>8.3740343933722219</v>
      </c>
      <c r="AA32" s="224">
        <f>SUM(AA30:AA31)</f>
        <v>8.3740343933722219</v>
      </c>
      <c r="AB32" s="221">
        <f>SUM(AB30:AB31)</f>
        <v>34.450254948568748</v>
      </c>
      <c r="AC32" s="101">
        <f>SUM(AC30:AC31)</f>
        <v>0.3411984209667217</v>
      </c>
      <c r="AD32" s="224">
        <f t="shared" ref="AD32:AE32" si="23">SUM(AD30:AD31)</f>
        <v>34.791453369535468</v>
      </c>
      <c r="AE32" s="271">
        <f t="shared" si="23"/>
        <v>43.165487762907688</v>
      </c>
      <c r="AF32" s="247"/>
      <c r="AG32" s="271">
        <f>SUM(AG30:AG31)</f>
        <v>1139.3861647572476</v>
      </c>
    </row>
    <row r="33" spans="1:34" ht="9.75" customHeight="1" thickBot="1" x14ac:dyDescent="0.3">
      <c r="A33" s="59"/>
      <c r="B33" s="6"/>
      <c r="C33" s="1"/>
      <c r="D33" s="8"/>
      <c r="E33" s="6"/>
      <c r="F33" s="304"/>
      <c r="G33" s="8"/>
      <c r="H33" s="6"/>
      <c r="I33" s="1"/>
      <c r="J33" s="8"/>
      <c r="K33" s="6"/>
      <c r="L33" s="8"/>
      <c r="M33" s="6"/>
      <c r="N33" s="6"/>
      <c r="O33" s="7"/>
      <c r="P33" s="7"/>
      <c r="Q33" s="7"/>
      <c r="R33" s="47"/>
      <c r="S33" s="8"/>
      <c r="T33" s="102"/>
      <c r="U33" s="356"/>
      <c r="V33" s="8"/>
      <c r="W33" s="103"/>
      <c r="X33" s="101"/>
      <c r="Y33" s="272"/>
      <c r="Z33" s="273"/>
      <c r="AA33" s="274"/>
      <c r="AB33" s="275"/>
      <c r="AC33" s="273"/>
      <c r="AD33" s="274"/>
      <c r="AE33" s="276"/>
      <c r="AF33" s="247"/>
      <c r="AG33" s="276"/>
      <c r="AH33" s="16"/>
    </row>
    <row r="34" spans="1:34" ht="22.5" customHeight="1" thickTop="1" x14ac:dyDescent="0.35">
      <c r="A34" s="104" t="s">
        <v>56</v>
      </c>
      <c r="B34" s="105"/>
      <c r="C34" s="106"/>
      <c r="D34" s="107"/>
      <c r="E34" s="105"/>
      <c r="F34" s="307"/>
      <c r="G34" s="107"/>
      <c r="H34" s="105"/>
      <c r="I34" s="106"/>
      <c r="J34" s="107"/>
      <c r="K34" s="105"/>
      <c r="L34" s="107"/>
      <c r="M34" s="105"/>
      <c r="N34" s="105"/>
      <c r="O34" s="108"/>
      <c r="P34" s="108"/>
      <c r="Q34" s="108"/>
      <c r="R34" s="109"/>
      <c r="S34" s="107"/>
      <c r="T34" s="110"/>
      <c r="U34" s="357"/>
      <c r="V34" s="107"/>
      <c r="W34" s="111"/>
      <c r="X34" s="101"/>
      <c r="Y34" s="270"/>
      <c r="Z34" s="101"/>
      <c r="AA34" s="224"/>
      <c r="AB34" s="221"/>
      <c r="AC34" s="101"/>
      <c r="AD34" s="224"/>
      <c r="AE34" s="271"/>
      <c r="AF34" s="247"/>
      <c r="AG34" s="271"/>
      <c r="AH34" s="16"/>
    </row>
    <row r="35" spans="1:34" ht="13.5" customHeight="1" x14ac:dyDescent="0.35">
      <c r="A35" s="112"/>
      <c r="B35" s="6"/>
      <c r="C35" s="38"/>
      <c r="D35" s="8"/>
      <c r="E35" s="6"/>
      <c r="F35" s="304"/>
      <c r="G35" s="8"/>
      <c r="H35" s="6"/>
      <c r="I35" s="38"/>
      <c r="J35" s="8"/>
      <c r="K35" s="6"/>
      <c r="L35" s="8"/>
      <c r="M35" s="6"/>
      <c r="N35" s="6"/>
      <c r="O35" s="7"/>
      <c r="P35" s="7"/>
      <c r="Q35" s="7"/>
      <c r="R35" s="47"/>
      <c r="S35" s="8"/>
      <c r="T35" s="102"/>
      <c r="U35" s="356"/>
      <c r="V35" s="8"/>
      <c r="W35" s="103"/>
      <c r="X35" s="101"/>
      <c r="Y35" s="270"/>
      <c r="Z35" s="101"/>
      <c r="AA35" s="224"/>
      <c r="AB35" s="221"/>
      <c r="AC35" s="101"/>
      <c r="AD35" s="224"/>
      <c r="AE35" s="271"/>
      <c r="AF35" s="247"/>
      <c r="AG35" s="271"/>
      <c r="AH35" s="16"/>
    </row>
    <row r="36" spans="1:34" ht="18" x14ac:dyDescent="0.25">
      <c r="A36" s="68" t="s">
        <v>57</v>
      </c>
      <c r="B36" s="6"/>
      <c r="C36" s="38"/>
      <c r="D36" s="8"/>
      <c r="E36" s="6"/>
      <c r="F36" s="304"/>
      <c r="G36" s="8"/>
      <c r="H36" s="6"/>
      <c r="I36" s="38"/>
      <c r="J36" s="8"/>
      <c r="K36" s="6"/>
      <c r="L36" s="8"/>
      <c r="M36" s="6"/>
      <c r="N36" s="6"/>
      <c r="O36" s="7"/>
      <c r="P36" s="7"/>
      <c r="Q36" s="7"/>
      <c r="R36" s="47"/>
      <c r="S36" s="8"/>
      <c r="T36" s="102"/>
      <c r="U36" s="356"/>
      <c r="V36" s="8"/>
      <c r="W36" s="103"/>
      <c r="X36" s="101"/>
      <c r="Y36" s="270"/>
      <c r="Z36" s="101"/>
      <c r="AA36" s="224"/>
      <c r="AB36" s="221"/>
      <c r="AC36" s="101"/>
      <c r="AD36" s="224"/>
      <c r="AE36" s="271"/>
      <c r="AF36" s="247"/>
      <c r="AG36" s="271"/>
      <c r="AH36" s="16"/>
    </row>
    <row r="37" spans="1:34" ht="22.5" customHeight="1" x14ac:dyDescent="0.25">
      <c r="A37" s="59" t="s">
        <v>58</v>
      </c>
      <c r="B37" s="6"/>
      <c r="C37" s="38"/>
      <c r="D37" s="8"/>
      <c r="E37" s="6"/>
      <c r="F37" s="304"/>
      <c r="G37" s="8"/>
      <c r="H37" s="6"/>
      <c r="I37" s="38"/>
      <c r="J37" s="8"/>
      <c r="K37" s="6"/>
      <c r="L37" s="8"/>
      <c r="M37" s="6"/>
      <c r="N37" s="6"/>
      <c r="O37" s="7"/>
      <c r="P37" s="7"/>
      <c r="Q37" s="7"/>
      <c r="R37" s="47"/>
      <c r="S37" s="8"/>
      <c r="T37" s="102"/>
      <c r="U37" s="356"/>
      <c r="V37" s="8"/>
      <c r="W37" s="103"/>
      <c r="X37" s="101"/>
      <c r="Y37" s="270"/>
      <c r="Z37" s="101"/>
      <c r="AA37" s="224"/>
      <c r="AB37" s="221"/>
      <c r="AC37" s="101"/>
      <c r="AD37" s="224"/>
      <c r="AE37" s="271"/>
      <c r="AF37" s="247"/>
      <c r="AG37" s="271"/>
      <c r="AH37" s="16"/>
    </row>
    <row r="38" spans="1:34" ht="15" x14ac:dyDescent="0.2">
      <c r="A38" s="2" t="s">
        <v>49</v>
      </c>
      <c r="B38" s="6">
        <v>74.267619700536855</v>
      </c>
      <c r="C38" s="38">
        <v>9.0551825655157944E-2</v>
      </c>
      <c r="D38" s="8">
        <f t="shared" ref="D38:D39" si="24">+B38*C38</f>
        <v>6.7250685509465864</v>
      </c>
      <c r="E38" s="6">
        <v>366.44930892468693</v>
      </c>
      <c r="F38" s="304">
        <v>9.0551825655157944E-2</v>
      </c>
      <c r="G38" s="8">
        <f t="shared" ref="G38:G39" si="25">+E38*F38</f>
        <v>33.182653933201365</v>
      </c>
      <c r="H38" s="6"/>
      <c r="I38" s="38"/>
      <c r="J38" s="8"/>
      <c r="K38" s="6">
        <f t="shared" ref="K38:K39" si="26">+B38+E38+H38</f>
        <v>440.71692862522377</v>
      </c>
      <c r="L38" s="8">
        <f t="shared" ref="L38:L39" si="27">+D38+G38+J38</f>
        <v>39.907722484147953</v>
      </c>
      <c r="M38" s="6"/>
      <c r="N38" s="6"/>
      <c r="O38" s="7"/>
      <c r="P38" s="7"/>
      <c r="Q38" s="7"/>
      <c r="R38" s="47"/>
      <c r="S38" s="8"/>
      <c r="T38" s="102"/>
      <c r="U38" s="356"/>
      <c r="V38" s="8"/>
      <c r="W38" s="10">
        <f>L38+S38+V38</f>
        <v>39.907722484147953</v>
      </c>
      <c r="X38" s="48"/>
      <c r="Y38" s="277">
        <v>0</v>
      </c>
      <c r="Z38" s="278">
        <v>0.68751840865534908</v>
      </c>
      <c r="AA38" s="279">
        <f>SUM(Y38:Z38)</f>
        <v>0.68751840865534908</v>
      </c>
      <c r="AB38" s="28"/>
      <c r="AC38" s="48"/>
      <c r="AD38" s="8"/>
      <c r="AE38" s="266">
        <f>AA38+AD38</f>
        <v>0.68751840865534908</v>
      </c>
      <c r="AF38" s="247"/>
      <c r="AG38" s="266">
        <f>W38+AE38</f>
        <v>40.595240892803304</v>
      </c>
      <c r="AH38" s="16"/>
    </row>
    <row r="39" spans="1:34" ht="17.25" x14ac:dyDescent="0.35">
      <c r="A39" s="2" t="s">
        <v>50</v>
      </c>
      <c r="B39" s="6">
        <f>B38</f>
        <v>74.267619700536855</v>
      </c>
      <c r="C39" s="38">
        <v>9.8638077248634992E-2</v>
      </c>
      <c r="D39" s="30">
        <f t="shared" si="24"/>
        <v>7.3256152090938</v>
      </c>
      <c r="E39" s="6">
        <f>E38</f>
        <v>366.44930892468693</v>
      </c>
      <c r="F39" s="304">
        <v>8.0564900886517771E-2</v>
      </c>
      <c r="G39" s="30">
        <f t="shared" si="25"/>
        <v>29.522952253450335</v>
      </c>
      <c r="H39" s="6"/>
      <c r="I39" s="38"/>
      <c r="J39" s="8"/>
      <c r="K39" s="88">
        <f t="shared" si="26"/>
        <v>440.71692862522377</v>
      </c>
      <c r="L39" s="32">
        <f t="shared" si="27"/>
        <v>36.848567462544132</v>
      </c>
      <c r="M39" s="6"/>
      <c r="N39" s="6"/>
      <c r="O39" s="7"/>
      <c r="P39" s="7"/>
      <c r="Q39" s="7"/>
      <c r="R39" s="47"/>
      <c r="S39" s="8"/>
      <c r="T39" s="6">
        <v>0.32712095671850189</v>
      </c>
      <c r="U39" s="309">
        <v>21.99531132340103</v>
      </c>
      <c r="V39" s="30">
        <f>+T39*U39</f>
        <v>7.1951272834322424</v>
      </c>
      <c r="W39" s="90">
        <f>L39+S39+V39</f>
        <v>44.043694745976374</v>
      </c>
      <c r="X39" s="50"/>
      <c r="Y39" s="280"/>
      <c r="Z39" s="281"/>
      <c r="AA39" s="279">
        <f>SUM(Y39:Z39)</f>
        <v>0</v>
      </c>
      <c r="AB39" s="282">
        <v>3.5648513433125011</v>
      </c>
      <c r="AC39" s="281">
        <v>-0.35057356947807772</v>
      </c>
      <c r="AD39" s="279">
        <f>SUM(AB39:AC39)</f>
        <v>3.2142777738344233</v>
      </c>
      <c r="AE39" s="267">
        <f>AA39+AD39</f>
        <v>3.2142777738344233</v>
      </c>
      <c r="AF39" s="247"/>
      <c r="AG39" s="267">
        <f>W39+AE39</f>
        <v>47.257972519810799</v>
      </c>
      <c r="AH39" s="16"/>
    </row>
    <row r="40" spans="1:34" s="21" customFormat="1" ht="15" x14ac:dyDescent="0.2">
      <c r="A40" s="2" t="s">
        <v>51</v>
      </c>
      <c r="B40" s="6">
        <f>B39</f>
        <v>74.267619700536855</v>
      </c>
      <c r="C40" s="1">
        <f>SUM(C38:C39)</f>
        <v>0.18918990290379295</v>
      </c>
      <c r="D40" s="8">
        <f>SUM(D38:D39)</f>
        <v>14.050683760040386</v>
      </c>
      <c r="E40" s="6">
        <f>E39</f>
        <v>366.44930892468693</v>
      </c>
      <c r="F40" s="304">
        <f>SUM(F38:F39)</f>
        <v>0.1711167265416757</v>
      </c>
      <c r="G40" s="8">
        <f>SUM(G38:G39)</f>
        <v>62.7056061866517</v>
      </c>
      <c r="H40" s="6"/>
      <c r="I40" s="1"/>
      <c r="J40" s="8"/>
      <c r="K40" s="6">
        <f>K39</f>
        <v>440.71692862522377</v>
      </c>
      <c r="L40" s="8">
        <f>+D40+G40+J40</f>
        <v>76.756289946692078</v>
      </c>
      <c r="M40" s="6"/>
      <c r="N40" s="6"/>
      <c r="O40" s="7"/>
      <c r="P40" s="7"/>
      <c r="Q40" s="7"/>
      <c r="R40" s="47"/>
      <c r="S40" s="8"/>
      <c r="T40" s="6"/>
      <c r="U40" s="309"/>
      <c r="V40" s="8">
        <f>SUM(V38:V39)</f>
        <v>7.1951272834322424</v>
      </c>
      <c r="W40" s="10">
        <f>SUM(W38:W39)</f>
        <v>83.951417230124321</v>
      </c>
      <c r="X40" s="48"/>
      <c r="Y40" s="277">
        <f t="shared" ref="Y40:AE40" si="28">SUM(Y38:Y39)</f>
        <v>0</v>
      </c>
      <c r="Z40" s="278">
        <f t="shared" si="28"/>
        <v>0.68751840865534908</v>
      </c>
      <c r="AA40" s="279">
        <f t="shared" si="28"/>
        <v>0.68751840865534908</v>
      </c>
      <c r="AB40" s="283">
        <f t="shared" si="28"/>
        <v>3.5648513433125011</v>
      </c>
      <c r="AC40" s="278">
        <f t="shared" si="28"/>
        <v>-0.35057356947807772</v>
      </c>
      <c r="AD40" s="279">
        <f t="shared" si="28"/>
        <v>3.2142777738344233</v>
      </c>
      <c r="AE40" s="266">
        <f t="shared" si="28"/>
        <v>3.9017961824897722</v>
      </c>
      <c r="AF40" s="247"/>
      <c r="AG40" s="266">
        <f>SUM(AG38:AG39)</f>
        <v>87.85321341261411</v>
      </c>
      <c r="AH40" s="16"/>
    </row>
    <row r="41" spans="1:34" s="21" customFormat="1" ht="15" x14ac:dyDescent="0.2">
      <c r="A41" s="2"/>
      <c r="B41" s="6"/>
      <c r="C41" s="1"/>
      <c r="D41" s="8"/>
      <c r="E41" s="6"/>
      <c r="F41" s="304"/>
      <c r="G41" s="8"/>
      <c r="H41" s="6"/>
      <c r="I41" s="1"/>
      <c r="J41" s="8"/>
      <c r="K41" s="6"/>
      <c r="L41" s="8"/>
      <c r="M41" s="6"/>
      <c r="N41" s="6"/>
      <c r="O41" s="7"/>
      <c r="P41" s="7"/>
      <c r="Q41" s="7"/>
      <c r="R41" s="47"/>
      <c r="S41" s="8"/>
      <c r="T41" s="6"/>
      <c r="U41" s="309"/>
      <c r="V41" s="8"/>
      <c r="W41" s="10"/>
      <c r="X41" s="48"/>
      <c r="Y41" s="277"/>
      <c r="Z41" s="278"/>
      <c r="AA41" s="279"/>
      <c r="AB41" s="283"/>
      <c r="AC41" s="278"/>
      <c r="AD41" s="279"/>
      <c r="AE41" s="266"/>
      <c r="AF41" s="247"/>
      <c r="AG41" s="266"/>
      <c r="AH41" s="16"/>
    </row>
    <row r="42" spans="1:34" s="21" customFormat="1" ht="15.75" x14ac:dyDescent="0.25">
      <c r="A42" s="59" t="s">
        <v>59</v>
      </c>
      <c r="B42" s="6"/>
      <c r="C42" s="1"/>
      <c r="D42" s="8"/>
      <c r="E42" s="6"/>
      <c r="F42" s="304"/>
      <c r="G42" s="8"/>
      <c r="H42" s="6"/>
      <c r="I42" s="1"/>
      <c r="J42" s="8"/>
      <c r="K42" s="6"/>
      <c r="L42" s="8"/>
      <c r="M42" s="6"/>
      <c r="N42" s="6"/>
      <c r="O42" s="7"/>
      <c r="P42" s="7"/>
      <c r="Q42" s="7"/>
      <c r="R42" s="47"/>
      <c r="S42" s="8"/>
      <c r="T42" s="6"/>
      <c r="U42" s="309"/>
      <c r="V42" s="8"/>
      <c r="W42" s="10"/>
      <c r="X42" s="48"/>
      <c r="Y42" s="277"/>
      <c r="Z42" s="278"/>
      <c r="AA42" s="279"/>
      <c r="AB42" s="283"/>
      <c r="AC42" s="278"/>
      <c r="AD42" s="279"/>
      <c r="AE42" s="266"/>
      <c r="AF42" s="247"/>
      <c r="AG42" s="266"/>
      <c r="AH42" s="16"/>
    </row>
    <row r="43" spans="1:34" s="21" customFormat="1" ht="15" x14ac:dyDescent="0.2">
      <c r="A43" s="2" t="s">
        <v>49</v>
      </c>
      <c r="B43" s="6">
        <v>8.5898532916115711E-2</v>
      </c>
      <c r="C43" s="1">
        <v>9.0551825655157944E-2</v>
      </c>
      <c r="D43" s="8">
        <f>+B43*C43</f>
        <v>7.7782689766539561E-3</v>
      </c>
      <c r="E43" s="6">
        <v>0.10320559316075709</v>
      </c>
      <c r="F43" s="304">
        <v>9.0551825655157944E-2</v>
      </c>
      <c r="G43" s="8">
        <f>+E43*F43</f>
        <v>9.3454548785300365E-3</v>
      </c>
      <c r="H43" s="6">
        <v>0.50013019945241288</v>
      </c>
      <c r="I43" s="1">
        <v>9.0551825655157944E-2</v>
      </c>
      <c r="J43" s="8">
        <f>+H43*I43</f>
        <v>4.5287702625694259E-2</v>
      </c>
      <c r="K43" s="6">
        <f>+B43+E43+H43</f>
        <v>0.68923432552928565</v>
      </c>
      <c r="L43" s="8">
        <f>+D43+G43+J43</f>
        <v>6.2411426480878253E-2</v>
      </c>
      <c r="M43" s="6"/>
      <c r="N43" s="6"/>
      <c r="O43" s="7"/>
      <c r="P43" s="7"/>
      <c r="Q43" s="7"/>
      <c r="R43" s="47"/>
      <c r="S43" s="8"/>
      <c r="T43" s="6"/>
      <c r="U43" s="309"/>
      <c r="V43" s="8"/>
      <c r="W43" s="10">
        <f>L43+S43+V43</f>
        <v>6.2411426480878253E-2</v>
      </c>
      <c r="X43" s="48"/>
      <c r="Y43" s="277">
        <v>0</v>
      </c>
      <c r="Z43" s="277">
        <v>1.0752055478256855E-3</v>
      </c>
      <c r="AA43" s="279">
        <f>SUM(Y43:Z43)</f>
        <v>1.0752055478256855E-3</v>
      </c>
      <c r="AB43" s="283"/>
      <c r="AC43" s="278"/>
      <c r="AD43" s="279"/>
      <c r="AE43" s="266">
        <f>AA43+AD43</f>
        <v>1.0752055478256855E-3</v>
      </c>
      <c r="AF43" s="247"/>
      <c r="AG43" s="266">
        <f>W43+AE43</f>
        <v>6.3486632028703943E-2</v>
      </c>
      <c r="AH43" s="16"/>
    </row>
    <row r="44" spans="1:34" s="21" customFormat="1" ht="17.25" x14ac:dyDescent="0.35">
      <c r="A44" s="2" t="s">
        <v>50</v>
      </c>
      <c r="B44" s="6">
        <f>B43</f>
        <v>8.5898532916115711E-2</v>
      </c>
      <c r="C44" s="1">
        <v>0.28618709303174689</v>
      </c>
      <c r="D44" s="30">
        <f>+B44*C44</f>
        <v>2.4583051430954978E-2</v>
      </c>
      <c r="E44" s="6">
        <f>E43</f>
        <v>0.10320559316075709</v>
      </c>
      <c r="F44" s="304">
        <v>9.8466350659794491E-2</v>
      </c>
      <c r="G44" s="30">
        <f>+E44*F44</f>
        <v>1.0162278126219195E-2</v>
      </c>
      <c r="H44" s="358">
        <f>H43</f>
        <v>0.50013019945241288</v>
      </c>
      <c r="I44" s="1">
        <v>3.3411793581316324E-2</v>
      </c>
      <c r="J44" s="30">
        <f>+H44*I44</f>
        <v>1.6710246987886583E-2</v>
      </c>
      <c r="K44" s="88">
        <f>+B44+E44+H44</f>
        <v>0.68923432552928565</v>
      </c>
      <c r="L44" s="32">
        <f>+D44+G44+J44</f>
        <v>5.1455576545060756E-2</v>
      </c>
      <c r="M44" s="6"/>
      <c r="N44" s="6"/>
      <c r="O44" s="7"/>
      <c r="P44" s="7"/>
      <c r="Q44" s="7"/>
      <c r="R44" s="47"/>
      <c r="S44" s="8"/>
      <c r="T44" s="6">
        <v>4.3623525310752559E-4</v>
      </c>
      <c r="U44" s="309">
        <v>21.99531132340103</v>
      </c>
      <c r="V44" s="30">
        <f>+T44*U44</f>
        <v>9.5951302023426725E-3</v>
      </c>
      <c r="W44" s="90">
        <f>L44+S44+V44</f>
        <v>6.1050706747403427E-2</v>
      </c>
      <c r="X44" s="50"/>
      <c r="Y44" s="280"/>
      <c r="Z44" s="281"/>
      <c r="AA44" s="279">
        <f>SUM(Y44:Z44)</f>
        <v>0</v>
      </c>
      <c r="AB44" s="282">
        <v>5.5750477270855078E-3</v>
      </c>
      <c r="AC44" s="281">
        <v>-5.4825971505417662E-4</v>
      </c>
      <c r="AD44" s="279">
        <f>SUM(AB44:AC44)</f>
        <v>5.0267880120313316E-3</v>
      </c>
      <c r="AE44" s="267">
        <f>AA44+AD44</f>
        <v>5.0267880120313316E-3</v>
      </c>
      <c r="AF44" s="247"/>
      <c r="AG44" s="267">
        <f>W44+AE44</f>
        <v>6.6077494759434752E-2</v>
      </c>
      <c r="AH44" s="16"/>
    </row>
    <row r="45" spans="1:34" s="21" customFormat="1" ht="15" x14ac:dyDescent="0.2">
      <c r="A45" s="2" t="s">
        <v>51</v>
      </c>
      <c r="B45" s="6">
        <f>B44</f>
        <v>8.5898532916115711E-2</v>
      </c>
      <c r="C45" s="1">
        <f>SUM(C43:C44)</f>
        <v>0.37673891868690484</v>
      </c>
      <c r="D45" s="8">
        <f>SUM(D43:D44)</f>
        <v>3.2361320407608932E-2</v>
      </c>
      <c r="E45" s="6">
        <f>E44</f>
        <v>0.10320559316075709</v>
      </c>
      <c r="F45" s="304">
        <f>SUM(F43:F44)</f>
        <v>0.18901817631495244</v>
      </c>
      <c r="G45" s="8">
        <f>SUM(G43:G44)</f>
        <v>1.9507733004749232E-2</v>
      </c>
      <c r="H45" s="358">
        <f>H44</f>
        <v>0.50013019945241288</v>
      </c>
      <c r="I45" s="1">
        <f>SUM(I43:I44)</f>
        <v>0.12396361923647427</v>
      </c>
      <c r="J45" s="8">
        <f>SUM(J43:J44)</f>
        <v>6.1997949613580842E-2</v>
      </c>
      <c r="K45" s="6">
        <f>K44</f>
        <v>0.68923432552928565</v>
      </c>
      <c r="L45" s="8">
        <f>+D45+G45+J45</f>
        <v>0.113867003025939</v>
      </c>
      <c r="M45" s="6"/>
      <c r="N45" s="6"/>
      <c r="O45" s="7"/>
      <c r="P45" s="7"/>
      <c r="Q45" s="7"/>
      <c r="R45" s="47"/>
      <c r="S45" s="8"/>
      <c r="T45" s="161"/>
      <c r="U45" s="354"/>
      <c r="V45" s="8">
        <f>SUM(V43:V44)</f>
        <v>9.5951302023426725E-3</v>
      </c>
      <c r="W45" s="10">
        <f>SUM(W43:W44)</f>
        <v>0.12346213322828167</v>
      </c>
      <c r="X45" s="49"/>
      <c r="Y45" s="277">
        <f t="shared" ref="Y45:AE45" si="29">SUM(Y43:Y44)</f>
        <v>0</v>
      </c>
      <c r="Z45" s="278">
        <f t="shared" si="29"/>
        <v>1.0752055478256855E-3</v>
      </c>
      <c r="AA45" s="279">
        <f t="shared" si="29"/>
        <v>1.0752055478256855E-3</v>
      </c>
      <c r="AB45" s="283">
        <f t="shared" si="29"/>
        <v>5.5750477270855078E-3</v>
      </c>
      <c r="AC45" s="278">
        <f t="shared" si="29"/>
        <v>-5.4825971505417662E-4</v>
      </c>
      <c r="AD45" s="279">
        <f t="shared" si="29"/>
        <v>5.0267880120313316E-3</v>
      </c>
      <c r="AE45" s="266">
        <f t="shared" si="29"/>
        <v>6.1019935598570166E-3</v>
      </c>
      <c r="AF45" s="247"/>
      <c r="AG45" s="266">
        <f>SUM(AG43:AG44)</f>
        <v>0.12956412678813869</v>
      </c>
      <c r="AH45" s="16"/>
    </row>
    <row r="46" spans="1:34" s="21" customFormat="1" ht="17.25" x14ac:dyDescent="0.35">
      <c r="A46" s="2"/>
      <c r="B46" s="6"/>
      <c r="C46" s="1"/>
      <c r="D46" s="8"/>
      <c r="E46" s="6"/>
      <c r="F46" s="304"/>
      <c r="G46" s="8"/>
      <c r="H46" s="358"/>
      <c r="I46" s="1"/>
      <c r="J46" s="8"/>
      <c r="K46" s="6"/>
      <c r="L46" s="8"/>
      <c r="M46" s="6"/>
      <c r="N46" s="6"/>
      <c r="O46" s="7"/>
      <c r="P46" s="7"/>
      <c r="Q46" s="7"/>
      <c r="R46" s="47"/>
      <c r="S46" s="8"/>
      <c r="T46" s="6"/>
      <c r="U46" s="309"/>
      <c r="V46" s="8"/>
      <c r="W46" s="10"/>
      <c r="X46" s="48"/>
      <c r="Y46" s="277"/>
      <c r="Z46" s="278"/>
      <c r="AA46" s="284"/>
      <c r="AB46" s="283"/>
      <c r="AC46" s="278"/>
      <c r="AD46" s="284"/>
      <c r="AE46" s="267"/>
      <c r="AF46" s="247"/>
      <c r="AG46" s="267"/>
      <c r="AH46" s="16"/>
    </row>
    <row r="47" spans="1:34" s="21" customFormat="1" ht="15.75" x14ac:dyDescent="0.25">
      <c r="A47" s="59" t="s">
        <v>60</v>
      </c>
      <c r="B47" s="6"/>
      <c r="C47" s="1"/>
      <c r="D47" s="8"/>
      <c r="E47" s="6"/>
      <c r="F47" s="304"/>
      <c r="G47" s="8"/>
      <c r="H47" s="358"/>
      <c r="I47" s="1"/>
      <c r="J47" s="8"/>
      <c r="K47" s="6"/>
      <c r="L47" s="8"/>
      <c r="M47" s="6"/>
      <c r="N47" s="6"/>
      <c r="O47" s="7"/>
      <c r="P47" s="7"/>
      <c r="Q47" s="7"/>
      <c r="R47" s="47"/>
      <c r="S47" s="8"/>
      <c r="T47" s="6"/>
      <c r="U47" s="309"/>
      <c r="V47" s="8"/>
      <c r="W47" s="10"/>
      <c r="X47" s="48"/>
      <c r="Y47" s="277"/>
      <c r="Z47" s="278"/>
      <c r="AA47" s="279"/>
      <c r="AB47" s="283"/>
      <c r="AC47" s="278"/>
      <c r="AD47" s="279"/>
      <c r="AE47" s="266"/>
      <c r="AF47" s="247"/>
      <c r="AG47" s="266"/>
      <c r="AH47" s="16"/>
    </row>
    <row r="48" spans="1:34" s="21" customFormat="1" ht="15" x14ac:dyDescent="0.2">
      <c r="A48" s="2" t="s">
        <v>49</v>
      </c>
      <c r="B48" s="6">
        <v>8.5784264411615414E-3</v>
      </c>
      <c r="C48" s="1">
        <v>9.0551825655157944E-2</v>
      </c>
      <c r="D48" s="8">
        <f t="shared" ref="D48:D49" si="30">+B48*C48</f>
        <v>7.7679217549565696E-4</v>
      </c>
      <c r="E48" s="6">
        <v>9.7804138915053782E-2</v>
      </c>
      <c r="F48" s="304">
        <v>9.0551825655157944E-2</v>
      </c>
      <c r="G48" s="8">
        <f t="shared" ref="G48:G49" si="31">+E48*F48</f>
        <v>8.8563433353887992E-3</v>
      </c>
      <c r="H48" s="6">
        <v>0.48084176017307034</v>
      </c>
      <c r="I48" s="1">
        <v>9.0551825655157944E-2</v>
      </c>
      <c r="J48" s="8">
        <f t="shared" ref="J48:J49" si="32">+H48*I48</f>
        <v>4.3541099234911132E-2</v>
      </c>
      <c r="K48" s="6">
        <f t="shared" ref="K48:K49" si="33">+B48+E48+H48</f>
        <v>0.58722432552928572</v>
      </c>
      <c r="L48" s="8">
        <f t="shared" ref="L48:L49" si="34">+D48+G48+J48</f>
        <v>5.3174234745795586E-2</v>
      </c>
      <c r="M48" s="6"/>
      <c r="N48" s="6"/>
      <c r="O48" s="7"/>
      <c r="P48" s="7"/>
      <c r="Q48" s="7"/>
      <c r="R48" s="47"/>
      <c r="S48" s="8"/>
      <c r="T48" s="6"/>
      <c r="U48" s="309"/>
      <c r="V48" s="8"/>
      <c r="W48" s="10">
        <f>L48+S48+V48</f>
        <v>5.3174234745795586E-2</v>
      </c>
      <c r="X48" s="48"/>
      <c r="Y48" s="277">
        <v>0</v>
      </c>
      <c r="Z48" s="277">
        <v>9.1606994782568571E-4</v>
      </c>
      <c r="AA48" s="279">
        <f>SUM(Y48:Z48)</f>
        <v>9.1606994782568571E-4</v>
      </c>
      <c r="AB48" s="283"/>
      <c r="AC48" s="278"/>
      <c r="AD48" s="279"/>
      <c r="AE48" s="266">
        <f>AA48+AD48</f>
        <v>9.1606994782568571E-4</v>
      </c>
      <c r="AF48" s="247"/>
      <c r="AG48" s="266">
        <f>W48+AE48</f>
        <v>5.409030469362127E-2</v>
      </c>
      <c r="AH48" s="16"/>
    </row>
    <row r="49" spans="1:34" s="21" customFormat="1" ht="17.25" x14ac:dyDescent="0.35">
      <c r="A49" s="2" t="s">
        <v>50</v>
      </c>
      <c r="B49" s="6">
        <f>B48</f>
        <v>8.5784264411615414E-3</v>
      </c>
      <c r="C49" s="1">
        <v>1.4288594593542445</v>
      </c>
      <c r="D49" s="30">
        <f t="shared" si="30"/>
        <v>1.2257365766828236E-2</v>
      </c>
      <c r="E49" s="6">
        <f>E48</f>
        <v>9.7804138915053782E-2</v>
      </c>
      <c r="F49" s="304">
        <v>7.6837177372662796E-2</v>
      </c>
      <c r="G49" s="30">
        <f t="shared" si="31"/>
        <v>7.5149939695965395E-3</v>
      </c>
      <c r="H49" s="358">
        <f>H48</f>
        <v>0.48084176017307034</v>
      </c>
      <c r="I49" s="1">
        <v>6.2753502861047722E-2</v>
      </c>
      <c r="J49" s="30">
        <f t="shared" si="32"/>
        <v>3.0174504772731991E-2</v>
      </c>
      <c r="K49" s="88">
        <f t="shared" si="33"/>
        <v>0.58722432552928572</v>
      </c>
      <c r="L49" s="32">
        <f t="shared" si="34"/>
        <v>4.9946864509156766E-2</v>
      </c>
      <c r="M49" s="6"/>
      <c r="N49" s="6"/>
      <c r="O49" s="7"/>
      <c r="P49" s="7"/>
      <c r="Q49" s="7"/>
      <c r="R49" s="47"/>
      <c r="S49" s="8"/>
      <c r="T49" s="6">
        <v>3.6352937758960457E-5</v>
      </c>
      <c r="U49" s="309">
        <v>21.99531132340103</v>
      </c>
      <c r="V49" s="30">
        <f>+T49*U49</f>
        <v>7.9959418352855579E-4</v>
      </c>
      <c r="W49" s="90">
        <f>L49+S49+V49</f>
        <v>5.074645869268532E-2</v>
      </c>
      <c r="X49" s="50"/>
      <c r="Y49" s="280"/>
      <c r="Z49" s="281"/>
      <c r="AA49" s="279">
        <f>SUM(Y49:Z49)</f>
        <v>0</v>
      </c>
      <c r="AB49" s="282">
        <v>4.7499138102521281E-3</v>
      </c>
      <c r="AC49" s="282">
        <v>-4.6711463643417665E-4</v>
      </c>
      <c r="AD49" s="279">
        <f>SUM(AB49:AC49)</f>
        <v>4.2827991738179517E-3</v>
      </c>
      <c r="AE49" s="267">
        <f>AA49+AD49</f>
        <v>4.2827991738179517E-3</v>
      </c>
      <c r="AF49" s="247"/>
      <c r="AG49" s="267">
        <f>W49+AE49</f>
        <v>5.502925786650327E-2</v>
      </c>
      <c r="AH49" s="16"/>
    </row>
    <row r="50" spans="1:34" s="21" customFormat="1" ht="15" x14ac:dyDescent="0.2">
      <c r="A50" s="2" t="s">
        <v>51</v>
      </c>
      <c r="B50" s="6">
        <f>B49</f>
        <v>8.5784264411615414E-3</v>
      </c>
      <c r="C50" s="1">
        <f>SUM(C48:C49)</f>
        <v>1.5194112850094024</v>
      </c>
      <c r="D50" s="8">
        <f>SUM(D48:D49)</f>
        <v>1.3034157942323892E-2</v>
      </c>
      <c r="E50" s="6">
        <f>E49</f>
        <v>9.7804138915053782E-2</v>
      </c>
      <c r="F50" s="304">
        <f>SUM(F48:F49)</f>
        <v>0.16738900302782073</v>
      </c>
      <c r="G50" s="8">
        <f>SUM(G48:G49)</f>
        <v>1.6371337304985339E-2</v>
      </c>
      <c r="H50" s="358">
        <f>H49</f>
        <v>0.48084176017307034</v>
      </c>
      <c r="I50" s="1">
        <f>SUM(I48:I49)</f>
        <v>0.15330532851620565</v>
      </c>
      <c r="J50" s="8">
        <f>SUM(J48:J49)</f>
        <v>7.3715604007643126E-2</v>
      </c>
      <c r="K50" s="6">
        <f>K49</f>
        <v>0.58722432552928572</v>
      </c>
      <c r="L50" s="8">
        <f>+D50+G50+J50</f>
        <v>0.10312109925495236</v>
      </c>
      <c r="M50" s="6"/>
      <c r="N50" s="6"/>
      <c r="O50" s="7"/>
      <c r="P50" s="7"/>
      <c r="Q50" s="7"/>
      <c r="R50" s="47"/>
      <c r="S50" s="8"/>
      <c r="T50" s="161"/>
      <c r="U50" s="359"/>
      <c r="V50" s="8">
        <f>SUM(V48:V49)</f>
        <v>7.9959418352855579E-4</v>
      </c>
      <c r="W50" s="10">
        <f>SUM(W48:W49)</f>
        <v>0.1039206934384809</v>
      </c>
      <c r="X50" s="49"/>
      <c r="Y50" s="277">
        <f t="shared" ref="Y50:AE50" si="35">SUM(Y48:Y49)</f>
        <v>0</v>
      </c>
      <c r="Z50" s="278">
        <f t="shared" si="35"/>
        <v>9.1606994782568571E-4</v>
      </c>
      <c r="AA50" s="279">
        <f t="shared" si="35"/>
        <v>9.1606994782568571E-4</v>
      </c>
      <c r="AB50" s="283">
        <f t="shared" si="35"/>
        <v>4.7499138102521281E-3</v>
      </c>
      <c r="AC50" s="278">
        <f t="shared" si="35"/>
        <v>-4.6711463643417665E-4</v>
      </c>
      <c r="AD50" s="279">
        <f t="shared" si="35"/>
        <v>4.2827991738179517E-3</v>
      </c>
      <c r="AE50" s="266">
        <f t="shared" si="35"/>
        <v>5.1988691216436371E-3</v>
      </c>
      <c r="AF50" s="247"/>
      <c r="AG50" s="266">
        <f>SUM(AG48:AG49)</f>
        <v>0.10911956256012453</v>
      </c>
      <c r="AH50" s="16"/>
    </row>
    <row r="51" spans="1:34" s="21" customFormat="1" ht="15" x14ac:dyDescent="0.2">
      <c r="A51" s="2"/>
      <c r="B51" s="6"/>
      <c r="C51" s="1"/>
      <c r="D51" s="8"/>
      <c r="E51" s="6"/>
      <c r="F51" s="304"/>
      <c r="G51" s="8"/>
      <c r="H51" s="358"/>
      <c r="I51" s="1"/>
      <c r="J51" s="8"/>
      <c r="K51" s="6"/>
      <c r="L51" s="8"/>
      <c r="M51" s="6"/>
      <c r="N51" s="6"/>
      <c r="O51" s="7"/>
      <c r="P51" s="7"/>
      <c r="Q51" s="7"/>
      <c r="R51" s="47"/>
      <c r="S51" s="8"/>
      <c r="T51" s="6"/>
      <c r="U51" s="309"/>
      <c r="V51" s="8"/>
      <c r="W51" s="10"/>
      <c r="X51" s="48"/>
      <c r="Y51" s="277"/>
      <c r="Z51" s="278"/>
      <c r="AA51" s="279"/>
      <c r="AB51" s="283"/>
      <c r="AC51" s="278"/>
      <c r="AD51" s="279"/>
      <c r="AE51" s="10"/>
      <c r="AF51" s="247"/>
      <c r="AG51" s="10"/>
      <c r="AH51" s="16"/>
    </row>
    <row r="52" spans="1:34" s="21" customFormat="1" ht="15.75" x14ac:dyDescent="0.25">
      <c r="A52" s="59" t="s">
        <v>61</v>
      </c>
      <c r="B52" s="6"/>
      <c r="C52" s="1"/>
      <c r="D52" s="8"/>
      <c r="E52" s="6"/>
      <c r="F52" s="304"/>
      <c r="G52" s="8"/>
      <c r="H52" s="358"/>
      <c r="I52" s="1"/>
      <c r="J52" s="8"/>
      <c r="K52" s="6"/>
      <c r="L52" s="8"/>
      <c r="M52" s="6"/>
      <c r="N52" s="6"/>
      <c r="O52" s="7"/>
      <c r="P52" s="7"/>
      <c r="Q52" s="7"/>
      <c r="R52" s="47"/>
      <c r="S52" s="8"/>
      <c r="T52" s="6"/>
      <c r="U52" s="309"/>
      <c r="V52" s="8"/>
      <c r="W52" s="10"/>
      <c r="X52" s="48"/>
      <c r="Y52" s="277"/>
      <c r="Z52" s="278"/>
      <c r="AA52" s="279"/>
      <c r="AB52" s="283"/>
      <c r="AC52" s="278"/>
      <c r="AD52" s="279"/>
      <c r="AE52" s="10"/>
      <c r="AF52" s="247"/>
      <c r="AG52" s="10"/>
      <c r="AH52" s="16"/>
    </row>
    <row r="53" spans="1:34" s="21" customFormat="1" ht="17.25" x14ac:dyDescent="0.35">
      <c r="A53" s="2" t="s">
        <v>49</v>
      </c>
      <c r="B53" s="6">
        <f>B38+B43+B48</f>
        <v>74.362096659894135</v>
      </c>
      <c r="C53" s="1"/>
      <c r="D53" s="8">
        <f t="shared" ref="D53:E55" si="36">D38+D43+D48</f>
        <v>6.7336236120987367</v>
      </c>
      <c r="E53" s="6">
        <f t="shared" si="36"/>
        <v>366.65031865676275</v>
      </c>
      <c r="F53" s="304"/>
      <c r="G53" s="8">
        <f t="shared" ref="G53:H55" si="37">G38+G43+G48</f>
        <v>33.200855731415281</v>
      </c>
      <c r="H53" s="358">
        <f t="shared" si="37"/>
        <v>0.98097195962548323</v>
      </c>
      <c r="I53" s="1"/>
      <c r="J53" s="8">
        <f t="shared" ref="J53:L55" si="38">J38+J43+J48</f>
        <v>8.8828801860605391E-2</v>
      </c>
      <c r="K53" s="6">
        <f t="shared" si="38"/>
        <v>441.99338727628236</v>
      </c>
      <c r="L53" s="8">
        <f t="shared" si="38"/>
        <v>40.023308145374628</v>
      </c>
      <c r="M53" s="88"/>
      <c r="N53" s="88"/>
      <c r="O53" s="92"/>
      <c r="P53" s="92"/>
      <c r="Q53" s="92"/>
      <c r="R53" s="47"/>
      <c r="S53" s="32"/>
      <c r="T53" s="88"/>
      <c r="U53" s="309"/>
      <c r="V53" s="32"/>
      <c r="W53" s="10">
        <f>L53+S53+V53</f>
        <v>40.023308145374628</v>
      </c>
      <c r="X53" s="48"/>
      <c r="Y53" s="277">
        <f t="shared" ref="Y53:AA53" si="39">Y38+Y43+Y48</f>
        <v>0</v>
      </c>
      <c r="Z53" s="278">
        <f t="shared" si="39"/>
        <v>0.68950968415100045</v>
      </c>
      <c r="AA53" s="279">
        <f t="shared" si="39"/>
        <v>0.68950968415100045</v>
      </c>
      <c r="AB53" s="283">
        <f t="shared" ref="AB53:AC54" si="40">AB38+AB43+AB48</f>
        <v>0</v>
      </c>
      <c r="AC53" s="278">
        <f t="shared" si="40"/>
        <v>0</v>
      </c>
      <c r="AD53" s="279">
        <f t="shared" ref="AD53:AE53" si="41">AD38+AD43+AD48</f>
        <v>0</v>
      </c>
      <c r="AE53" s="10">
        <f t="shared" si="41"/>
        <v>0.68950968415100045</v>
      </c>
      <c r="AF53" s="247"/>
      <c r="AG53" s="10">
        <f>W53+AE53</f>
        <v>40.712817829525626</v>
      </c>
      <c r="AH53" s="16"/>
    </row>
    <row r="54" spans="1:34" s="21" customFormat="1" ht="17.25" x14ac:dyDescent="0.35">
      <c r="A54" s="2" t="s">
        <v>50</v>
      </c>
      <c r="B54" s="88">
        <f>B39+B44+B49</f>
        <v>74.362096659894135</v>
      </c>
      <c r="C54" s="1"/>
      <c r="D54" s="32">
        <f t="shared" si="36"/>
        <v>7.3624556262915837</v>
      </c>
      <c r="E54" s="88">
        <f t="shared" si="36"/>
        <v>366.65031865676275</v>
      </c>
      <c r="F54" s="304"/>
      <c r="G54" s="32">
        <f t="shared" si="37"/>
        <v>29.540629525546152</v>
      </c>
      <c r="H54" s="360">
        <f t="shared" si="37"/>
        <v>0.98097195962548323</v>
      </c>
      <c r="I54" s="1"/>
      <c r="J54" s="32">
        <f t="shared" si="38"/>
        <v>4.688475176061857E-2</v>
      </c>
      <c r="K54" s="88">
        <f t="shared" si="38"/>
        <v>441.99338727628236</v>
      </c>
      <c r="L54" s="32">
        <f t="shared" si="38"/>
        <v>36.949969903598351</v>
      </c>
      <c r="M54" s="88"/>
      <c r="N54" s="88"/>
      <c r="O54" s="92"/>
      <c r="P54" s="92"/>
      <c r="Q54" s="92"/>
      <c r="R54" s="47"/>
      <c r="S54" s="32"/>
      <c r="T54" s="88">
        <f>T39+T44+T49</f>
        <v>0.32759354490936837</v>
      </c>
      <c r="U54" s="309"/>
      <c r="V54" s="32">
        <f>V39+V44+V49</f>
        <v>7.2055220078181135</v>
      </c>
      <c r="W54" s="94">
        <f>L54+S54+V54</f>
        <v>44.155491911416462</v>
      </c>
      <c r="X54" s="20"/>
      <c r="Y54" s="280">
        <f t="shared" ref="Y54:AA54" si="42">Y39+Y44+Y49</f>
        <v>0</v>
      </c>
      <c r="Z54" s="281">
        <f t="shared" si="42"/>
        <v>0</v>
      </c>
      <c r="AA54" s="284">
        <f t="shared" si="42"/>
        <v>0</v>
      </c>
      <c r="AB54" s="285">
        <f t="shared" si="40"/>
        <v>3.5751763048498391</v>
      </c>
      <c r="AC54" s="286">
        <f t="shared" si="40"/>
        <v>-0.35158894382956607</v>
      </c>
      <c r="AD54" s="284">
        <f t="shared" ref="AD54:AE54" si="43">AD39+AD44+AD49</f>
        <v>3.2235873610202725</v>
      </c>
      <c r="AE54" s="94">
        <f t="shared" si="43"/>
        <v>3.2235873610202725</v>
      </c>
      <c r="AF54" s="247"/>
      <c r="AG54" s="94">
        <f>W54+AE54</f>
        <v>47.379079272436734</v>
      </c>
      <c r="AH54" s="16"/>
    </row>
    <row r="55" spans="1:34" s="21" customFormat="1" ht="18" x14ac:dyDescent="0.25">
      <c r="A55" s="95" t="s">
        <v>51</v>
      </c>
      <c r="B55" s="61">
        <f>B40+B45+B50</f>
        <v>74.362096659894135</v>
      </c>
      <c r="C55" s="96"/>
      <c r="D55" s="97">
        <f t="shared" si="36"/>
        <v>14.096079238390319</v>
      </c>
      <c r="E55" s="61">
        <f t="shared" si="36"/>
        <v>366.65031865676275</v>
      </c>
      <c r="F55" s="306"/>
      <c r="G55" s="97">
        <f t="shared" si="37"/>
        <v>62.74148525696144</v>
      </c>
      <c r="H55" s="361">
        <f t="shared" si="37"/>
        <v>0.98097195962548323</v>
      </c>
      <c r="I55" s="96"/>
      <c r="J55" s="97">
        <f t="shared" si="38"/>
        <v>0.13571355362122398</v>
      </c>
      <c r="K55" s="61">
        <f t="shared" si="38"/>
        <v>441.99338727628236</v>
      </c>
      <c r="L55" s="97">
        <f t="shared" si="38"/>
        <v>76.973278048972972</v>
      </c>
      <c r="M55" s="61"/>
      <c r="N55" s="61"/>
      <c r="O55" s="98"/>
      <c r="P55" s="98"/>
      <c r="Q55" s="98"/>
      <c r="R55" s="99"/>
      <c r="S55" s="97"/>
      <c r="T55" s="61">
        <f>SUM(T53:T54)</f>
        <v>0.32759354490936837</v>
      </c>
      <c r="U55" s="362"/>
      <c r="V55" s="97">
        <f>SUM(V53:V54)</f>
        <v>7.2055220078181135</v>
      </c>
      <c r="W55" s="114">
        <f>SUM(W53:W54)</f>
        <v>84.17880005679109</v>
      </c>
      <c r="X55" s="101"/>
      <c r="Y55" s="287">
        <f>SUM(Y53:Y54)</f>
        <v>0</v>
      </c>
      <c r="Z55" s="288">
        <f>SUM(Z53:Z54)</f>
        <v>0.68950968415100045</v>
      </c>
      <c r="AA55" s="289">
        <f>SUM(AA53:AA54)</f>
        <v>0.68950968415100045</v>
      </c>
      <c r="AB55" s="290">
        <f>SUM(AB53:AB54)</f>
        <v>3.5751763048498391</v>
      </c>
      <c r="AC55" s="288">
        <f>SUM(AC53:AC54)</f>
        <v>-0.35158894382956607</v>
      </c>
      <c r="AD55" s="289">
        <f t="shared" ref="AD55:AE55" si="44">SUM(AD53:AD54)</f>
        <v>3.2235873610202725</v>
      </c>
      <c r="AE55" s="114">
        <f t="shared" si="44"/>
        <v>3.913097045171273</v>
      </c>
      <c r="AF55" s="247"/>
      <c r="AG55" s="114">
        <f>SUM(AG53:AG54)</f>
        <v>88.09189710196236</v>
      </c>
      <c r="AH55" s="16"/>
    </row>
    <row r="56" spans="1:34" s="21" customFormat="1" ht="11.1" customHeight="1" x14ac:dyDescent="0.2">
      <c r="A56" s="2"/>
      <c r="B56" s="6"/>
      <c r="C56" s="1"/>
      <c r="D56" s="8"/>
      <c r="E56" s="6"/>
      <c r="F56" s="304"/>
      <c r="G56" s="8"/>
      <c r="H56" s="6"/>
      <c r="I56" s="1"/>
      <c r="J56" s="8"/>
      <c r="K56" s="6"/>
      <c r="L56" s="8"/>
      <c r="M56" s="6"/>
      <c r="N56" s="6"/>
      <c r="O56" s="7"/>
      <c r="P56" s="7"/>
      <c r="Q56" s="7"/>
      <c r="R56" s="47"/>
      <c r="S56" s="8"/>
      <c r="T56" s="6"/>
      <c r="U56" s="309"/>
      <c r="V56" s="8"/>
      <c r="W56" s="10"/>
      <c r="X56" s="48"/>
      <c r="Y56" s="265"/>
      <c r="Z56" s="48"/>
      <c r="AA56" s="8"/>
      <c r="AB56" s="28"/>
      <c r="AC56" s="48"/>
      <c r="AD56" s="8"/>
      <c r="AE56" s="266"/>
      <c r="AF56" s="247"/>
      <c r="AG56" s="266"/>
      <c r="AH56" s="16"/>
    </row>
    <row r="57" spans="1:34" s="21" customFormat="1" ht="19.350000000000001" customHeight="1" x14ac:dyDescent="0.25">
      <c r="A57" s="68" t="s">
        <v>56</v>
      </c>
      <c r="B57" s="6"/>
      <c r="C57" s="1"/>
      <c r="D57" s="8"/>
      <c r="E57" s="6"/>
      <c r="F57" s="304"/>
      <c r="G57" s="8"/>
      <c r="H57" s="6"/>
      <c r="I57" s="1"/>
      <c r="J57" s="8"/>
      <c r="K57" s="6"/>
      <c r="L57" s="8"/>
      <c r="M57" s="6"/>
      <c r="N57" s="6"/>
      <c r="O57" s="7"/>
      <c r="P57" s="7"/>
      <c r="Q57" s="7"/>
      <c r="R57" s="47"/>
      <c r="S57" s="8"/>
      <c r="T57" s="6"/>
      <c r="U57" s="309"/>
      <c r="V57" s="8"/>
      <c r="W57" s="10"/>
      <c r="X57" s="48"/>
      <c r="Y57" s="265"/>
      <c r="Z57" s="48"/>
      <c r="AA57" s="8"/>
      <c r="AB57" s="28"/>
      <c r="AC57" s="48"/>
      <c r="AD57" s="8"/>
      <c r="AE57" s="266"/>
      <c r="AF57" s="247"/>
      <c r="AG57" s="266"/>
      <c r="AH57" s="16"/>
    </row>
    <row r="58" spans="1:34" s="21" customFormat="1" ht="22.5" customHeight="1" x14ac:dyDescent="0.25">
      <c r="A58" s="59" t="s">
        <v>62</v>
      </c>
      <c r="B58" s="6"/>
      <c r="C58" s="1"/>
      <c r="D58" s="8"/>
      <c r="E58" s="7"/>
      <c r="F58" s="304"/>
      <c r="G58" s="8"/>
      <c r="H58" s="7"/>
      <c r="I58" s="1"/>
      <c r="J58" s="8"/>
      <c r="K58" s="6"/>
      <c r="L58" s="8"/>
      <c r="M58" s="6"/>
      <c r="N58" s="6"/>
      <c r="O58" s="7"/>
      <c r="P58" s="7"/>
      <c r="Q58" s="7"/>
      <c r="R58" s="47"/>
      <c r="S58" s="8"/>
      <c r="T58" s="6"/>
      <c r="U58" s="309"/>
      <c r="V58" s="8"/>
      <c r="W58" s="10"/>
      <c r="X58" s="48"/>
      <c r="Y58" s="265"/>
      <c r="Z58" s="48"/>
      <c r="AA58" s="8"/>
      <c r="AB58" s="28"/>
      <c r="AC58" s="48"/>
      <c r="AD58" s="8"/>
      <c r="AE58" s="266"/>
      <c r="AF58" s="247"/>
      <c r="AG58" s="266"/>
      <c r="AH58" s="16"/>
    </row>
    <row r="59" spans="1:34" s="21" customFormat="1" ht="22.5" customHeight="1" x14ac:dyDescent="0.2">
      <c r="A59" s="2" t="s">
        <v>49</v>
      </c>
      <c r="B59" s="363">
        <v>1296.2465040802929</v>
      </c>
      <c r="C59" s="1">
        <v>8.9593486247305273E-2</v>
      </c>
      <c r="D59" s="8">
        <f t="shared" ref="D59:D60" si="45">+B59*C59</f>
        <v>116.13524333643525</v>
      </c>
      <c r="E59" s="6">
        <v>1104.3575415610399</v>
      </c>
      <c r="F59" s="304">
        <v>8.9593486247305273E-2</v>
      </c>
      <c r="G59" s="8">
        <f>+E59*F59</f>
        <v>98.943242211956886</v>
      </c>
      <c r="H59" s="7"/>
      <c r="I59" s="1"/>
      <c r="J59" s="8"/>
      <c r="K59" s="6">
        <f t="shared" ref="K59:K60" si="46">+B59+E59+H59</f>
        <v>2400.604045641333</v>
      </c>
      <c r="L59" s="8">
        <f t="shared" ref="L59:L60" si="47">+D59+G59+J59</f>
        <v>215.07848554839214</v>
      </c>
      <c r="M59" s="6"/>
      <c r="N59" s="6"/>
      <c r="O59" s="7"/>
      <c r="P59" s="7"/>
      <c r="Q59" s="7"/>
      <c r="R59" s="47"/>
      <c r="S59" s="8">
        <f>+M59*R59/1000</f>
        <v>0</v>
      </c>
      <c r="T59" s="6"/>
      <c r="U59" s="309"/>
      <c r="V59" s="8"/>
      <c r="W59" s="10">
        <f>L59+S59+V59</f>
        <v>215.07848554839214</v>
      </c>
      <c r="X59" s="48"/>
      <c r="Y59" s="265">
        <v>0</v>
      </c>
      <c r="Z59" s="265">
        <v>4.9692503744775589</v>
      </c>
      <c r="AA59" s="8">
        <f>SUM(Y59:Z59)</f>
        <v>4.9692503744775589</v>
      </c>
      <c r="AB59" s="28"/>
      <c r="AC59" s="48"/>
      <c r="AD59" s="8"/>
      <c r="AE59" s="266">
        <f>AA59+AD59</f>
        <v>4.9692503744775589</v>
      </c>
      <c r="AF59" s="247"/>
      <c r="AG59" s="266">
        <f>W59+AE59</f>
        <v>220.04773592286969</v>
      </c>
      <c r="AH59" s="16"/>
    </row>
    <row r="60" spans="1:34" s="21" customFormat="1" ht="22.5" customHeight="1" x14ac:dyDescent="0.35">
      <c r="A60" s="2" t="s">
        <v>50</v>
      </c>
      <c r="B60" s="363">
        <f>B59</f>
        <v>1296.2465040802929</v>
      </c>
      <c r="C60" s="1">
        <v>5.8229356816532747E-2</v>
      </c>
      <c r="D60" s="30">
        <f t="shared" si="45"/>
        <v>75.479600208274547</v>
      </c>
      <c r="E60" s="364">
        <f>E59</f>
        <v>1104.3575415610399</v>
      </c>
      <c r="F60" s="304">
        <v>2.7585751162245681E-2</v>
      </c>
      <c r="G60" s="30">
        <f t="shared" ref="G60" si="48">+E60*F60</f>
        <v>30.464532335652237</v>
      </c>
      <c r="H60" s="7"/>
      <c r="I60" s="1"/>
      <c r="J60" s="8"/>
      <c r="K60" s="88">
        <f t="shared" si="46"/>
        <v>2400.604045641333</v>
      </c>
      <c r="L60" s="32">
        <f t="shared" si="47"/>
        <v>105.94413254392678</v>
      </c>
      <c r="M60" s="6">
        <v>6617.4912078769812</v>
      </c>
      <c r="N60" s="33">
        <v>9.8091510797222021</v>
      </c>
      <c r="O60" s="7"/>
      <c r="P60" s="7"/>
      <c r="Q60" s="7"/>
      <c r="R60" s="47">
        <f>SUM(N60:Q60)</f>
        <v>9.8091510797222021</v>
      </c>
      <c r="S60" s="30">
        <f>+M60*R60/1000</f>
        <v>64.911971026798668</v>
      </c>
      <c r="T60" s="6"/>
      <c r="U60" s="309"/>
      <c r="V60" s="8"/>
      <c r="W60" s="90">
        <f>L60+S60+V60</f>
        <v>170.85610357072545</v>
      </c>
      <c r="X60" s="50"/>
      <c r="Y60" s="268"/>
      <c r="Z60" s="50"/>
      <c r="AA60" s="8">
        <f>SUM(Y60:Z60)</f>
        <v>0</v>
      </c>
      <c r="AB60" s="29">
        <v>17.633821891584887</v>
      </c>
      <c r="AC60" s="29">
        <v>0.35648033842195997</v>
      </c>
      <c r="AD60" s="8">
        <f>SUM(AB60:AC60)</f>
        <v>17.990302230006847</v>
      </c>
      <c r="AE60" s="267">
        <f>AA60+AD60</f>
        <v>17.990302230006847</v>
      </c>
      <c r="AF60" s="247"/>
      <c r="AG60" s="267">
        <f>W60+AE60</f>
        <v>188.8464058007323</v>
      </c>
      <c r="AH60" s="16"/>
    </row>
    <row r="61" spans="1:34" ht="15" x14ac:dyDescent="0.2">
      <c r="A61" s="2" t="s">
        <v>51</v>
      </c>
      <c r="B61" s="363">
        <f>B60</f>
        <v>1296.2465040802929</v>
      </c>
      <c r="C61" s="1">
        <f>SUM(C59:C60)</f>
        <v>0.14782284306383803</v>
      </c>
      <c r="D61" s="8">
        <f>SUM(D59:D60)</f>
        <v>191.6148435447098</v>
      </c>
      <c r="E61" s="364">
        <f>E60</f>
        <v>1104.3575415610399</v>
      </c>
      <c r="F61" s="304">
        <f>SUM(F59:F60)</f>
        <v>0.11717923740955095</v>
      </c>
      <c r="G61" s="8">
        <f>SUM(G59:G60)</f>
        <v>129.40777454760911</v>
      </c>
      <c r="H61" s="7"/>
      <c r="I61" s="1"/>
      <c r="J61" s="8"/>
      <c r="K61" s="6">
        <f>K60</f>
        <v>2400.604045641333</v>
      </c>
      <c r="L61" s="8">
        <f>+D61+G61+J61</f>
        <v>321.02261809231891</v>
      </c>
      <c r="M61" s="6"/>
      <c r="N61" s="6"/>
      <c r="O61" s="7"/>
      <c r="P61" s="7"/>
      <c r="Q61" s="7"/>
      <c r="R61" s="47"/>
      <c r="S61" s="8">
        <f>SUM(S59:S60)</f>
        <v>64.911971026798668</v>
      </c>
      <c r="T61" s="9"/>
      <c r="U61" s="309"/>
      <c r="V61" s="8"/>
      <c r="W61" s="10">
        <f>SUM(W59:W60)</f>
        <v>385.93458911911762</v>
      </c>
      <c r="X61" s="48"/>
      <c r="Y61" s="265">
        <f t="shared" ref="Y61:AD61" si="49">SUM(Y59:Y60)</f>
        <v>0</v>
      </c>
      <c r="Z61" s="48">
        <f t="shared" si="49"/>
        <v>4.9692503744775589</v>
      </c>
      <c r="AA61" s="8">
        <f t="shared" si="49"/>
        <v>4.9692503744775589</v>
      </c>
      <c r="AB61" s="28">
        <f t="shared" si="49"/>
        <v>17.633821891584887</v>
      </c>
      <c r="AC61" s="48">
        <f t="shared" si="49"/>
        <v>0.35648033842195997</v>
      </c>
      <c r="AD61" s="8">
        <f t="shared" si="49"/>
        <v>17.990302230006847</v>
      </c>
      <c r="AE61" s="266">
        <f t="shared" ref="AE61" si="50">SUM(AE59:AE60)</f>
        <v>22.959552604484408</v>
      </c>
      <c r="AF61" s="247"/>
      <c r="AG61" s="266">
        <f>SUM(AG59:AG60)</f>
        <v>408.89414172360199</v>
      </c>
      <c r="AH61" s="16"/>
    </row>
    <row r="62" spans="1:34" ht="15" x14ac:dyDescent="0.2">
      <c r="A62" s="2"/>
      <c r="B62" s="363"/>
      <c r="C62" s="1"/>
      <c r="D62" s="8"/>
      <c r="E62" s="364"/>
      <c r="F62" s="304"/>
      <c r="G62" s="8"/>
      <c r="H62" s="7"/>
      <c r="I62" s="1"/>
      <c r="J62" s="8"/>
      <c r="K62" s="6"/>
      <c r="L62" s="8"/>
      <c r="M62" s="6"/>
      <c r="N62" s="6"/>
      <c r="O62" s="7"/>
      <c r="P62" s="7"/>
      <c r="Q62" s="7"/>
      <c r="R62" s="47"/>
      <c r="S62" s="8"/>
      <c r="T62" s="9"/>
      <c r="U62" s="309"/>
      <c r="V62" s="8"/>
      <c r="W62" s="10"/>
      <c r="X62" s="48"/>
      <c r="Y62" s="265"/>
      <c r="Z62" s="48"/>
      <c r="AA62" s="8"/>
      <c r="AB62" s="28"/>
      <c r="AC62" s="48"/>
      <c r="AD62" s="8"/>
      <c r="AE62" s="266"/>
      <c r="AF62" s="247"/>
      <c r="AG62" s="266"/>
      <c r="AH62" s="16"/>
    </row>
    <row r="63" spans="1:34" ht="15.75" x14ac:dyDescent="0.25">
      <c r="A63" s="59" t="s">
        <v>63</v>
      </c>
      <c r="B63" s="365"/>
      <c r="C63" s="1"/>
      <c r="D63" s="8"/>
      <c r="E63" s="364"/>
      <c r="F63" s="304"/>
      <c r="G63" s="8"/>
      <c r="H63" s="7"/>
      <c r="I63" s="1"/>
      <c r="J63" s="8"/>
      <c r="K63" s="6"/>
      <c r="L63" s="8"/>
      <c r="M63" s="6"/>
      <c r="N63" s="6"/>
      <c r="O63" s="7"/>
      <c r="P63" s="7"/>
      <c r="Q63" s="7"/>
      <c r="R63" s="47"/>
      <c r="S63" s="8"/>
      <c r="T63" s="9"/>
      <c r="U63" s="309"/>
      <c r="V63" s="8"/>
      <c r="W63" s="10"/>
      <c r="X63" s="48"/>
      <c r="Y63" s="265"/>
      <c r="Z63" s="48"/>
      <c r="AA63" s="8"/>
      <c r="AB63" s="28"/>
      <c r="AC63" s="48"/>
      <c r="AD63" s="8"/>
      <c r="AE63" s="266"/>
      <c r="AF63" s="247"/>
      <c r="AG63" s="266"/>
      <c r="AH63" s="16"/>
    </row>
    <row r="64" spans="1:34" ht="15" x14ac:dyDescent="0.2">
      <c r="A64" s="2" t="s">
        <v>49</v>
      </c>
      <c r="B64" s="365">
        <v>0.36676930445401174</v>
      </c>
      <c r="C64" s="1">
        <v>8.9593486247305273E-2</v>
      </c>
      <c r="D64" s="8">
        <f>+B64*C64</f>
        <v>3.286014063453422E-2</v>
      </c>
      <c r="E64" s="6">
        <v>1.3850644190329164</v>
      </c>
      <c r="F64" s="304">
        <v>8.9593486247305273E-2</v>
      </c>
      <c r="G64" s="8">
        <f>+E64*F64</f>
        <v>0.12409274997825746</v>
      </c>
      <c r="H64" s="364">
        <v>1.1773694505563792</v>
      </c>
      <c r="I64" s="1">
        <v>8.9593486247305273E-2</v>
      </c>
      <c r="J64" s="8">
        <f>+H64*I64</f>
        <v>0.10548463367642033</v>
      </c>
      <c r="K64" s="6">
        <f>+B64+E64+H64</f>
        <v>2.9292031740433071</v>
      </c>
      <c r="L64" s="8">
        <f>+D64+G64+J64</f>
        <v>0.26243752428921202</v>
      </c>
      <c r="M64" s="6"/>
      <c r="N64" s="6"/>
      <c r="O64" s="7"/>
      <c r="P64" s="7"/>
      <c r="Q64" s="7"/>
      <c r="R64" s="47"/>
      <c r="S64" s="8">
        <f>+M64*R64/1000</f>
        <v>0</v>
      </c>
      <c r="T64" s="9"/>
      <c r="U64" s="309"/>
      <c r="V64" s="8"/>
      <c r="W64" s="10">
        <f>L64+S64+V64</f>
        <v>0.26243752428921202</v>
      </c>
      <c r="X64" s="48"/>
      <c r="Y64" s="265">
        <v>0</v>
      </c>
      <c r="Z64" s="265">
        <v>6.0634505702696455E-3</v>
      </c>
      <c r="AA64" s="8">
        <f>SUM(Y64:Z64)</f>
        <v>6.0634505702696455E-3</v>
      </c>
      <c r="AB64" s="28"/>
      <c r="AC64" s="48"/>
      <c r="AD64" s="8"/>
      <c r="AE64" s="266">
        <f>AA64+AD64</f>
        <v>6.0634505702696455E-3</v>
      </c>
      <c r="AF64" s="247"/>
      <c r="AG64" s="266">
        <f>W64+AE64</f>
        <v>0.26850097485948166</v>
      </c>
      <c r="AH64" s="16"/>
    </row>
    <row r="65" spans="1:34" ht="17.25" x14ac:dyDescent="0.35">
      <c r="A65" s="2" t="s">
        <v>50</v>
      </c>
      <c r="B65" s="365">
        <f>B64</f>
        <v>0.36676930445401174</v>
      </c>
      <c r="C65" s="1">
        <v>0.1954565300619221</v>
      </c>
      <c r="D65" s="30">
        <f>+B65*C65</f>
        <v>7.1687455581805809E-2</v>
      </c>
      <c r="E65" s="364">
        <f>E64</f>
        <v>1.3850644190329164</v>
      </c>
      <c r="F65" s="304">
        <v>5.3888876428133586E-2</v>
      </c>
      <c r="G65" s="30">
        <f>+E65*F65</f>
        <v>7.4639565322269466E-2</v>
      </c>
      <c r="H65" s="364">
        <f>H64</f>
        <v>1.1773694505563792</v>
      </c>
      <c r="I65" s="1">
        <v>3.3353138730446686E-3</v>
      </c>
      <c r="J65" s="30">
        <f>+H65*I65</f>
        <v>3.9268966621396704E-3</v>
      </c>
      <c r="K65" s="88">
        <f>+B65+E65+H65</f>
        <v>2.9292031740433071</v>
      </c>
      <c r="L65" s="32">
        <f>+D65+G65+J65</f>
        <v>0.15025391756621495</v>
      </c>
      <c r="M65" s="6">
        <v>0.81932743574371591</v>
      </c>
      <c r="N65" s="33">
        <f>N60</f>
        <v>9.8091510797222021</v>
      </c>
      <c r="O65" s="7"/>
      <c r="P65" s="7"/>
      <c r="Q65" s="7"/>
      <c r="R65" s="47">
        <f>SUM(N65:Q65)</f>
        <v>9.8091510797222021</v>
      </c>
      <c r="S65" s="30">
        <f>+M65*R65/1000</f>
        <v>8.0369066009714947E-3</v>
      </c>
      <c r="T65" s="9"/>
      <c r="U65" s="309"/>
      <c r="V65" s="8"/>
      <c r="W65" s="90">
        <f>L65+S65+V65</f>
        <v>0.15829082416718646</v>
      </c>
      <c r="X65" s="50"/>
      <c r="Y65" s="268"/>
      <c r="Z65" s="50"/>
      <c r="AA65" s="8">
        <f>SUM(Y65:Z65)</f>
        <v>0</v>
      </c>
      <c r="AB65" s="29">
        <v>2.1516687497519168E-2</v>
      </c>
      <c r="AC65" s="29">
        <v>4.3497524745305234E-4</v>
      </c>
      <c r="AD65" s="8">
        <f>SUM(AB65:AC65)</f>
        <v>2.195166274497222E-2</v>
      </c>
      <c r="AE65" s="267">
        <f>AA65+AD65</f>
        <v>2.195166274497222E-2</v>
      </c>
      <c r="AF65" s="247"/>
      <c r="AG65" s="267">
        <f>W65+AE65</f>
        <v>0.18024248691215866</v>
      </c>
      <c r="AH65" s="16"/>
    </row>
    <row r="66" spans="1:34" ht="15" x14ac:dyDescent="0.2">
      <c r="A66" s="2" t="s">
        <v>51</v>
      </c>
      <c r="B66" s="365">
        <f>B65</f>
        <v>0.36676930445401174</v>
      </c>
      <c r="C66" s="1">
        <f>SUM(C64:C65)</f>
        <v>0.28505001630922738</v>
      </c>
      <c r="D66" s="8">
        <f>SUM(D64:D65)</f>
        <v>0.10454759621634002</v>
      </c>
      <c r="E66" s="364">
        <f>E65</f>
        <v>1.3850644190329164</v>
      </c>
      <c r="F66" s="304">
        <f>SUM(F64:F65)</f>
        <v>0.14348236267543885</v>
      </c>
      <c r="G66" s="8">
        <f>SUM(G64:G65)</f>
        <v>0.19873231530052693</v>
      </c>
      <c r="H66" s="364">
        <f>H65</f>
        <v>1.1773694505563792</v>
      </c>
      <c r="I66" s="1">
        <f>SUM(I64:I65)</f>
        <v>9.2928800120349944E-2</v>
      </c>
      <c r="J66" s="8">
        <f>SUM(J64:J65)</f>
        <v>0.10941153033856001</v>
      </c>
      <c r="K66" s="6">
        <f>K65</f>
        <v>2.9292031740433071</v>
      </c>
      <c r="L66" s="8">
        <f>+D66+G66+J66</f>
        <v>0.41269144185542694</v>
      </c>
      <c r="M66" s="6"/>
      <c r="N66" s="6"/>
      <c r="O66" s="7"/>
      <c r="P66" s="7"/>
      <c r="Q66" s="7"/>
      <c r="R66" s="47"/>
      <c r="S66" s="8">
        <f>SUM(S64:S65)</f>
        <v>8.0369066009714947E-3</v>
      </c>
      <c r="T66" s="9"/>
      <c r="U66" s="309"/>
      <c r="V66" s="8"/>
      <c r="W66" s="10">
        <f>SUM(W64:W65)</f>
        <v>0.4207283484563985</v>
      </c>
      <c r="X66" s="48"/>
      <c r="Y66" s="265">
        <f t="shared" ref="Y66:AD66" si="51">SUM(Y64:Y65)</f>
        <v>0</v>
      </c>
      <c r="Z66" s="48">
        <f t="shared" si="51"/>
        <v>6.0634505702696455E-3</v>
      </c>
      <c r="AA66" s="8">
        <f t="shared" si="51"/>
        <v>6.0634505702696455E-3</v>
      </c>
      <c r="AB66" s="28">
        <f t="shared" si="51"/>
        <v>2.1516687497519168E-2</v>
      </c>
      <c r="AC66" s="48">
        <f t="shared" si="51"/>
        <v>4.3497524745305234E-4</v>
      </c>
      <c r="AD66" s="8">
        <f t="shared" si="51"/>
        <v>2.195166274497222E-2</v>
      </c>
      <c r="AE66" s="266">
        <f t="shared" ref="AE66" si="52">SUM(AE64:AE65)</f>
        <v>2.8015113315241865E-2</v>
      </c>
      <c r="AF66" s="247"/>
      <c r="AG66" s="266">
        <f>SUM(AG64:AG65)</f>
        <v>0.44874346177164032</v>
      </c>
      <c r="AH66" s="16"/>
    </row>
    <row r="67" spans="1:34" ht="17.25" x14ac:dyDescent="0.35">
      <c r="A67" s="2"/>
      <c r="B67" s="365"/>
      <c r="C67" s="1"/>
      <c r="D67" s="8"/>
      <c r="E67" s="364"/>
      <c r="F67" s="304"/>
      <c r="G67" s="8"/>
      <c r="H67" s="364"/>
      <c r="I67" s="1"/>
      <c r="J67" s="8"/>
      <c r="K67" s="6"/>
      <c r="L67" s="8"/>
      <c r="M67" s="6"/>
      <c r="N67" s="6"/>
      <c r="O67" s="7"/>
      <c r="P67" s="7"/>
      <c r="Q67" s="7"/>
      <c r="R67" s="47"/>
      <c r="S67" s="8"/>
      <c r="T67" s="9"/>
      <c r="U67" s="309"/>
      <c r="V67" s="8"/>
      <c r="W67" s="10"/>
      <c r="X67" s="48"/>
      <c r="Y67" s="265"/>
      <c r="Z67" s="48"/>
      <c r="AA67" s="32"/>
      <c r="AB67" s="28"/>
      <c r="AC67" s="48"/>
      <c r="AD67" s="32"/>
      <c r="AE67" s="267"/>
      <c r="AF67" s="247"/>
      <c r="AG67" s="267"/>
      <c r="AH67" s="16"/>
    </row>
    <row r="68" spans="1:34" ht="15.75" x14ac:dyDescent="0.25">
      <c r="A68" s="59" t="s">
        <v>64</v>
      </c>
      <c r="B68" s="365"/>
      <c r="C68" s="1"/>
      <c r="D68" s="8"/>
      <c r="E68" s="364"/>
      <c r="F68" s="304"/>
      <c r="G68" s="8"/>
      <c r="H68" s="364"/>
      <c r="I68" s="1"/>
      <c r="J68" s="8"/>
      <c r="K68" s="6"/>
      <c r="L68" s="8"/>
      <c r="M68" s="6"/>
      <c r="N68" s="6"/>
      <c r="O68" s="7"/>
      <c r="P68" s="7"/>
      <c r="Q68" s="7"/>
      <c r="R68" s="47"/>
      <c r="S68" s="8"/>
      <c r="T68" s="9"/>
      <c r="U68" s="309"/>
      <c r="V68" s="8"/>
      <c r="W68" s="10"/>
      <c r="X68" s="48"/>
      <c r="Y68" s="265"/>
      <c r="Z68" s="48"/>
      <c r="AA68" s="8"/>
      <c r="AB68" s="28"/>
      <c r="AC68" s="48"/>
      <c r="AD68" s="8"/>
      <c r="AE68" s="266"/>
      <c r="AF68" s="247"/>
      <c r="AG68" s="266"/>
      <c r="AH68" s="16"/>
    </row>
    <row r="69" spans="1:34" ht="15" x14ac:dyDescent="0.2">
      <c r="A69" s="2" t="s">
        <v>49</v>
      </c>
      <c r="B69" s="365">
        <v>0.24739305423698746</v>
      </c>
      <c r="C69" s="1">
        <v>8.9593486247305273E-2</v>
      </c>
      <c r="D69" s="8">
        <f t="shared" ref="D69:D70" si="53">+B69*C69</f>
        <v>2.2164806202460384E-2</v>
      </c>
      <c r="E69" s="6">
        <v>9.8795852412536931</v>
      </c>
      <c r="F69" s="304">
        <v>8.9593486247305273E-2</v>
      </c>
      <c r="G69" s="8">
        <f t="shared" ref="G69:G70" si="54">+E69*F69</f>
        <v>0.88514648444134292</v>
      </c>
      <c r="H69" s="364">
        <v>8.4097548785526239</v>
      </c>
      <c r="I69" s="1">
        <v>8.9593486247305273E-2</v>
      </c>
      <c r="J69" s="8">
        <f t="shared" ref="J69:J70" si="55">+H69*I69</f>
        <v>0.75345925805481295</v>
      </c>
      <c r="K69" s="6">
        <f t="shared" ref="K69:K70" si="56">+B69+E69+H69</f>
        <v>18.536733174043306</v>
      </c>
      <c r="L69" s="8">
        <f t="shared" ref="L69:L70" si="57">+D69+G69+J69</f>
        <v>1.6607705486986162</v>
      </c>
      <c r="M69" s="6"/>
      <c r="N69" s="6"/>
      <c r="O69" s="7"/>
      <c r="P69" s="7"/>
      <c r="Q69" s="7"/>
      <c r="R69" s="47"/>
      <c r="S69" s="8">
        <f>+M69*R69/1000</f>
        <v>0</v>
      </c>
      <c r="T69" s="9"/>
      <c r="U69" s="309"/>
      <c r="V69" s="8"/>
      <c r="W69" s="10">
        <f>L69+S69+V69</f>
        <v>1.6607705486986162</v>
      </c>
      <c r="X69" s="48"/>
      <c r="Y69" s="265">
        <v>0</v>
      </c>
      <c r="Z69" s="265">
        <v>3.8371037670269642E-2</v>
      </c>
      <c r="AA69" s="8">
        <f>SUM(Y69:Z69)</f>
        <v>3.8371037670269642E-2</v>
      </c>
      <c r="AB69" s="28"/>
      <c r="AC69" s="48"/>
      <c r="AD69" s="8"/>
      <c r="AE69" s="266">
        <f>AA69+AD69</f>
        <v>3.8371037670269642E-2</v>
      </c>
      <c r="AF69" s="247"/>
      <c r="AG69" s="266">
        <f>W69+AE69</f>
        <v>1.6991415863688859</v>
      </c>
      <c r="AH69" s="16"/>
    </row>
    <row r="70" spans="1:34" ht="17.25" x14ac:dyDescent="0.35">
      <c r="A70" s="2" t="s">
        <v>50</v>
      </c>
      <c r="B70" s="365">
        <f>B69</f>
        <v>0.24739305423698746</v>
      </c>
      <c r="C70" s="1">
        <v>1.3401302907111587</v>
      </c>
      <c r="D70" s="30">
        <f t="shared" si="53"/>
        <v>0.33153892569453547</v>
      </c>
      <c r="E70" s="364">
        <f>E69</f>
        <v>9.8795852412536931</v>
      </c>
      <c r="F70" s="304">
        <v>3.2493189374397206E-2</v>
      </c>
      <c r="G70" s="30">
        <f t="shared" si="54"/>
        <v>0.32101923418455597</v>
      </c>
      <c r="H70" s="364">
        <f>H69</f>
        <v>8.4097548785526239</v>
      </c>
      <c r="I70" s="1">
        <v>1.5391510756293412E-2</v>
      </c>
      <c r="J70" s="30">
        <f t="shared" si="55"/>
        <v>0.1294388326710337</v>
      </c>
      <c r="K70" s="88">
        <f t="shared" si="56"/>
        <v>18.536733174043306</v>
      </c>
      <c r="L70" s="32">
        <f t="shared" si="57"/>
        <v>0.78199699255012523</v>
      </c>
      <c r="M70" s="6">
        <v>22.686596633061924</v>
      </c>
      <c r="N70" s="33">
        <f>N65</f>
        <v>9.8091510797222021</v>
      </c>
      <c r="O70" s="7"/>
      <c r="P70" s="7"/>
      <c r="Q70" s="7"/>
      <c r="R70" s="47">
        <f>SUM(N70:Q70)</f>
        <v>9.8091510797222021</v>
      </c>
      <c r="S70" s="30">
        <f>+M70*R70/1000</f>
        <v>0.22253625385842143</v>
      </c>
      <c r="T70" s="9"/>
      <c r="U70" s="309"/>
      <c r="V70" s="8"/>
      <c r="W70" s="90">
        <f>L70+S70+V70</f>
        <v>1.0045332464085466</v>
      </c>
      <c r="X70" s="50"/>
      <c r="Y70" s="268"/>
      <c r="Z70" s="50"/>
      <c r="AA70" s="8">
        <f>SUM(Y70:Z70)</f>
        <v>0</v>
      </c>
      <c r="AB70" s="29">
        <v>0.13616300107316817</v>
      </c>
      <c r="AC70" s="29">
        <v>2.7526325830860522E-3</v>
      </c>
      <c r="AD70" s="8">
        <f>SUM(AB70:AC70)</f>
        <v>0.13891563365625423</v>
      </c>
      <c r="AE70" s="267">
        <f>AA70+AD70</f>
        <v>0.13891563365625423</v>
      </c>
      <c r="AF70" s="247"/>
      <c r="AG70" s="267">
        <f>W70+AE70</f>
        <v>1.1434488800648008</v>
      </c>
      <c r="AH70" s="16"/>
    </row>
    <row r="71" spans="1:34" ht="15" x14ac:dyDescent="0.2">
      <c r="A71" s="2" t="s">
        <v>51</v>
      </c>
      <c r="B71" s="365">
        <f>B70</f>
        <v>0.24739305423698746</v>
      </c>
      <c r="C71" s="1">
        <f>SUM(C69:C70)</f>
        <v>1.4297237769584641</v>
      </c>
      <c r="D71" s="8">
        <f>SUM(D69:D70)</f>
        <v>0.35370373189699583</v>
      </c>
      <c r="E71" s="364">
        <f>E70</f>
        <v>9.8795852412536931</v>
      </c>
      <c r="F71" s="304">
        <f>SUM(F69:F70)</f>
        <v>0.12208667562170247</v>
      </c>
      <c r="G71" s="8">
        <f>SUM(G69:G70)</f>
        <v>1.2061657186258989</v>
      </c>
      <c r="H71" s="364">
        <f>H70</f>
        <v>8.4097548785526239</v>
      </c>
      <c r="I71" s="1">
        <f>SUM(I69:I70)</f>
        <v>0.10498499700359869</v>
      </c>
      <c r="J71" s="8">
        <f>SUM(J69:J70)</f>
        <v>0.88289809072584668</v>
      </c>
      <c r="K71" s="6">
        <f>K70</f>
        <v>18.536733174043306</v>
      </c>
      <c r="L71" s="8">
        <f>+D71+G71+J71</f>
        <v>2.4427675412487413</v>
      </c>
      <c r="M71" s="6"/>
      <c r="N71" s="6"/>
      <c r="O71" s="7"/>
      <c r="P71" s="7"/>
      <c r="Q71" s="7"/>
      <c r="R71" s="47"/>
      <c r="S71" s="8">
        <f>SUM(S69:S70)</f>
        <v>0.22253625385842143</v>
      </c>
      <c r="T71" s="9"/>
      <c r="U71" s="309"/>
      <c r="V71" s="8"/>
      <c r="W71" s="10">
        <f>SUM(W69:W70)</f>
        <v>2.665303795107163</v>
      </c>
      <c r="X71" s="48"/>
      <c r="Y71" s="265">
        <f t="shared" ref="Y71:AD71" si="58">SUM(Y69:Y70)</f>
        <v>0</v>
      </c>
      <c r="Z71" s="48">
        <f t="shared" si="58"/>
        <v>3.8371037670269642E-2</v>
      </c>
      <c r="AA71" s="8">
        <f t="shared" si="58"/>
        <v>3.8371037670269642E-2</v>
      </c>
      <c r="AB71" s="28">
        <f t="shared" si="58"/>
        <v>0.13616300107316817</v>
      </c>
      <c r="AC71" s="48">
        <f t="shared" si="58"/>
        <v>2.7526325830860522E-3</v>
      </c>
      <c r="AD71" s="8">
        <f t="shared" si="58"/>
        <v>0.13891563365625423</v>
      </c>
      <c r="AE71" s="266">
        <f t="shared" ref="AE71" si="59">SUM(AE69:AE70)</f>
        <v>0.17728667132652387</v>
      </c>
      <c r="AF71" s="247"/>
      <c r="AG71" s="266">
        <f>SUM(AG69:AG70)</f>
        <v>2.8425904664336867</v>
      </c>
      <c r="AH71" s="16"/>
    </row>
    <row r="72" spans="1:34" ht="15" x14ac:dyDescent="0.2">
      <c r="A72" s="2"/>
      <c r="B72" s="11"/>
      <c r="C72" s="1"/>
      <c r="D72" s="8"/>
      <c r="E72" s="366"/>
      <c r="F72" s="304"/>
      <c r="G72" s="8"/>
      <c r="H72" s="364"/>
      <c r="I72" s="1"/>
      <c r="J72" s="8"/>
      <c r="K72" s="6"/>
      <c r="L72" s="8"/>
      <c r="M72" s="6"/>
      <c r="N72" s="6"/>
      <c r="O72" s="7"/>
      <c r="P72" s="7"/>
      <c r="Q72" s="7"/>
      <c r="R72" s="47"/>
      <c r="S72" s="8"/>
      <c r="T72" s="9"/>
      <c r="U72" s="309"/>
      <c r="V72" s="8"/>
      <c r="W72" s="10"/>
      <c r="X72" s="48"/>
      <c r="Y72" s="265"/>
      <c r="Z72" s="48"/>
      <c r="AA72" s="8"/>
      <c r="AB72" s="28"/>
      <c r="AC72" s="48"/>
      <c r="AD72" s="8"/>
      <c r="AE72" s="266"/>
      <c r="AF72" s="247"/>
      <c r="AG72" s="266"/>
      <c r="AH72" s="16"/>
    </row>
    <row r="73" spans="1:34" ht="15.75" x14ac:dyDescent="0.25">
      <c r="A73" s="59" t="s">
        <v>65</v>
      </c>
      <c r="B73" s="6"/>
      <c r="C73" s="1"/>
      <c r="D73" s="8"/>
      <c r="E73" s="7"/>
      <c r="F73" s="304"/>
      <c r="G73" s="8"/>
      <c r="H73" s="364">
        <f t="shared" ref="H73:H75" si="60">H59+H64+H69</f>
        <v>9.5871243291090025</v>
      </c>
      <c r="I73" s="1"/>
      <c r="J73" s="8"/>
      <c r="K73" s="6"/>
      <c r="L73" s="8"/>
      <c r="M73" s="6"/>
      <c r="N73" s="6"/>
      <c r="O73" s="7"/>
      <c r="P73" s="7"/>
      <c r="Q73" s="7"/>
      <c r="R73" s="47"/>
      <c r="S73" s="8"/>
      <c r="T73" s="9"/>
      <c r="U73" s="309"/>
      <c r="V73" s="8"/>
      <c r="W73" s="10"/>
      <c r="X73" s="48"/>
      <c r="Y73" s="265"/>
      <c r="Z73" s="48"/>
      <c r="AA73" s="8"/>
      <c r="AB73" s="28"/>
      <c r="AC73" s="48"/>
      <c r="AD73" s="8"/>
      <c r="AE73" s="266"/>
      <c r="AF73" s="247"/>
      <c r="AG73" s="266"/>
      <c r="AH73" s="16"/>
    </row>
    <row r="74" spans="1:34" ht="17.25" x14ac:dyDescent="0.35">
      <c r="A74" s="2" t="s">
        <v>49</v>
      </c>
      <c r="B74" s="6">
        <f>B59+B64+B69</f>
        <v>1296.8606664389838</v>
      </c>
      <c r="C74" s="1"/>
      <c r="D74" s="8">
        <f t="shared" ref="D74:E76" si="61">D59+D64+D69</f>
        <v>116.19026828327225</v>
      </c>
      <c r="E74" s="7">
        <f t="shared" si="61"/>
        <v>1115.6221912213264</v>
      </c>
      <c r="F74" s="304"/>
      <c r="G74" s="8">
        <f>G59+G64+G69</f>
        <v>99.952481446376495</v>
      </c>
      <c r="H74" s="367">
        <f>H60+H65+H70</f>
        <v>9.5871243291090025</v>
      </c>
      <c r="I74" s="1"/>
      <c r="J74" s="8">
        <f t="shared" ref="J74:L76" si="62">J59+J64+J69</f>
        <v>0.85894389173123331</v>
      </c>
      <c r="K74" s="6">
        <f t="shared" si="62"/>
        <v>2422.0699819894194</v>
      </c>
      <c r="L74" s="8">
        <f t="shared" si="62"/>
        <v>217.00169362137999</v>
      </c>
      <c r="M74" s="6">
        <f>+M59+M64+M69</f>
        <v>0</v>
      </c>
      <c r="N74" s="88"/>
      <c r="O74" s="92"/>
      <c r="P74" s="92"/>
      <c r="Q74" s="92"/>
      <c r="R74" s="47"/>
      <c r="S74" s="32">
        <f>S59+S64+S69</f>
        <v>0</v>
      </c>
      <c r="T74" s="88"/>
      <c r="U74" s="309"/>
      <c r="V74" s="32"/>
      <c r="W74" s="10">
        <f>W59+W64+W69</f>
        <v>217.00169362137999</v>
      </c>
      <c r="X74" s="48"/>
      <c r="Y74" s="265">
        <f t="shared" ref="Y74:AD75" si="63">Y59+Y64+Y69</f>
        <v>0</v>
      </c>
      <c r="Z74" s="48">
        <f t="shared" si="63"/>
        <v>5.0136848627180974</v>
      </c>
      <c r="AA74" s="8">
        <f t="shared" si="63"/>
        <v>5.0136848627180974</v>
      </c>
      <c r="AB74" s="28">
        <f t="shared" si="63"/>
        <v>0</v>
      </c>
      <c r="AC74" s="48">
        <f t="shared" si="63"/>
        <v>0</v>
      </c>
      <c r="AD74" s="8">
        <f t="shared" si="63"/>
        <v>0</v>
      </c>
      <c r="AE74" s="266">
        <f t="shared" ref="AE74" si="64">AE59+AE64+AE69</f>
        <v>5.0136848627180974</v>
      </c>
      <c r="AF74" s="247"/>
      <c r="AG74" s="266">
        <f>W74+AE74</f>
        <v>222.01537848409808</v>
      </c>
      <c r="AH74" s="16"/>
    </row>
    <row r="75" spans="1:34" ht="17.25" x14ac:dyDescent="0.35">
      <c r="A75" s="2" t="s">
        <v>50</v>
      </c>
      <c r="B75" s="88">
        <f>B60+B65+B70</f>
        <v>1296.8606664389838</v>
      </c>
      <c r="C75" s="1"/>
      <c r="D75" s="32">
        <f t="shared" si="61"/>
        <v>75.882826589550888</v>
      </c>
      <c r="E75" s="92">
        <f t="shared" si="61"/>
        <v>1115.6221912213264</v>
      </c>
      <c r="F75" s="304"/>
      <c r="G75" s="32">
        <f>G60+G65+G70</f>
        <v>30.860191135159063</v>
      </c>
      <c r="H75" s="368">
        <f t="shared" si="60"/>
        <v>9.5871243291090025</v>
      </c>
      <c r="I75" s="1"/>
      <c r="J75" s="32">
        <f t="shared" si="62"/>
        <v>0.13336572933317337</v>
      </c>
      <c r="K75" s="88">
        <f t="shared" si="62"/>
        <v>2422.0699819894194</v>
      </c>
      <c r="L75" s="32">
        <f t="shared" si="62"/>
        <v>106.87638345404312</v>
      </c>
      <c r="M75" s="6">
        <f>+M60+M65+M70</f>
        <v>6640.9971319457864</v>
      </c>
      <c r="N75" s="6"/>
      <c r="O75" s="7"/>
      <c r="P75" s="7"/>
      <c r="Q75" s="7"/>
      <c r="R75" s="47"/>
      <c r="S75" s="32">
        <f>S60+S65+S70</f>
        <v>65.142544187258068</v>
      </c>
      <c r="T75" s="88"/>
      <c r="U75" s="309"/>
      <c r="V75" s="32"/>
      <c r="W75" s="94">
        <f>W60+W65+W70</f>
        <v>172.01892764130119</v>
      </c>
      <c r="X75" s="20"/>
      <c r="Y75" s="269">
        <f t="shared" si="63"/>
        <v>0</v>
      </c>
      <c r="Z75" s="20">
        <f t="shared" si="63"/>
        <v>0</v>
      </c>
      <c r="AA75" s="32">
        <f t="shared" si="63"/>
        <v>0</v>
      </c>
      <c r="AB75" s="31">
        <f t="shared" si="63"/>
        <v>17.791501580155575</v>
      </c>
      <c r="AC75" s="20">
        <f t="shared" si="63"/>
        <v>0.35966794625249909</v>
      </c>
      <c r="AD75" s="32">
        <f t="shared" si="63"/>
        <v>18.151169526408072</v>
      </c>
      <c r="AE75" s="267">
        <f>AE60+AE65+AE70</f>
        <v>18.151169526408072</v>
      </c>
      <c r="AF75" s="247"/>
      <c r="AG75" s="267">
        <f>W75+AE75</f>
        <v>190.17009716770926</v>
      </c>
      <c r="AH75" s="16"/>
    </row>
    <row r="76" spans="1:34" ht="18" x14ac:dyDescent="0.25">
      <c r="A76" s="95" t="s">
        <v>51</v>
      </c>
      <c r="B76" s="61">
        <f>B61+B66+B71</f>
        <v>1296.8606664389838</v>
      </c>
      <c r="C76" s="96"/>
      <c r="D76" s="97">
        <f t="shared" si="61"/>
        <v>192.07309487282313</v>
      </c>
      <c r="E76" s="98">
        <f t="shared" si="61"/>
        <v>1115.6221912213264</v>
      </c>
      <c r="F76" s="306"/>
      <c r="G76" s="97">
        <f>G61+G66+G71</f>
        <v>130.81267258153554</v>
      </c>
      <c r="H76" s="98">
        <f>H61+H66+H71</f>
        <v>9.5871243291090025</v>
      </c>
      <c r="I76" s="96"/>
      <c r="J76" s="97">
        <f t="shared" si="62"/>
        <v>0.99230962106440668</v>
      </c>
      <c r="K76" s="61">
        <f t="shared" si="62"/>
        <v>2422.0699819894194</v>
      </c>
      <c r="L76" s="97">
        <f t="shared" si="62"/>
        <v>323.87807707542305</v>
      </c>
      <c r="M76" s="61">
        <f>SUM(M74:M75)</f>
        <v>6640.9971319457864</v>
      </c>
      <c r="N76" s="61"/>
      <c r="O76" s="98"/>
      <c r="P76" s="98"/>
      <c r="Q76" s="98"/>
      <c r="R76" s="99"/>
      <c r="S76" s="97">
        <f>SUM(S74:S75)</f>
        <v>65.142544187258068</v>
      </c>
      <c r="T76" s="100"/>
      <c r="U76" s="362"/>
      <c r="V76" s="97"/>
      <c r="W76" s="114">
        <f>SUM(W74:W75)</f>
        <v>389.02062126268117</v>
      </c>
      <c r="X76" s="101"/>
      <c r="Y76" s="291">
        <f>SUM(Y74:Y75)</f>
        <v>0</v>
      </c>
      <c r="Z76" s="222">
        <f>SUM(Z74:Z75)</f>
        <v>5.0136848627180974</v>
      </c>
      <c r="AA76" s="97">
        <f>SUM(AA74:AA75)</f>
        <v>5.0136848627180974</v>
      </c>
      <c r="AB76" s="223">
        <f>SUM(AB74:AB75)</f>
        <v>17.791501580155575</v>
      </c>
      <c r="AC76" s="222">
        <f>SUM(AC74:AC75)</f>
        <v>0.35966794625249909</v>
      </c>
      <c r="AD76" s="97">
        <f t="shared" ref="AD76" si="65">SUM(AD74:AD75)</f>
        <v>18.151169526408072</v>
      </c>
      <c r="AE76" s="292">
        <f t="shared" ref="AE76" si="66">SUM(AE74:AE75)</f>
        <v>23.16485438912617</v>
      </c>
      <c r="AF76" s="247"/>
      <c r="AG76" s="292">
        <f>SUM(AG74:AG75)</f>
        <v>412.18547565180734</v>
      </c>
      <c r="AH76" s="16"/>
    </row>
    <row r="77" spans="1:34" ht="11.85" customHeight="1" x14ac:dyDescent="0.25">
      <c r="A77" s="59"/>
      <c r="B77" s="6"/>
      <c r="C77" s="1"/>
      <c r="D77" s="8"/>
      <c r="E77" s="6"/>
      <c r="F77" s="304"/>
      <c r="G77" s="8"/>
      <c r="H77" s="6"/>
      <c r="I77" s="1"/>
      <c r="J77" s="8"/>
      <c r="K77" s="6"/>
      <c r="L77" s="8"/>
      <c r="M77" s="6"/>
      <c r="N77" s="6"/>
      <c r="O77" s="7"/>
      <c r="P77" s="7"/>
      <c r="Q77" s="7"/>
      <c r="R77" s="47"/>
      <c r="S77" s="8"/>
      <c r="T77" s="9"/>
      <c r="U77" s="309"/>
      <c r="V77" s="8"/>
      <c r="W77" s="10"/>
      <c r="X77" s="48"/>
      <c r="Y77" s="265"/>
      <c r="Z77" s="48"/>
      <c r="AA77" s="8"/>
      <c r="AB77" s="28"/>
      <c r="AC77" s="48"/>
      <c r="AD77" s="8"/>
      <c r="AE77" s="266"/>
      <c r="AF77" s="247"/>
      <c r="AG77" s="266"/>
      <c r="AH77" s="16"/>
    </row>
    <row r="78" spans="1:34" ht="18" x14ac:dyDescent="0.25">
      <c r="A78" s="68" t="s">
        <v>66</v>
      </c>
      <c r="B78" s="6"/>
      <c r="C78" s="1"/>
      <c r="D78" s="8"/>
      <c r="E78" s="6"/>
      <c r="F78" s="304"/>
      <c r="G78" s="8"/>
      <c r="H78" s="6"/>
      <c r="I78" s="1"/>
      <c r="J78" s="8"/>
      <c r="K78" s="6"/>
      <c r="L78" s="8"/>
      <c r="M78" s="6"/>
      <c r="N78" s="6"/>
      <c r="O78" s="7"/>
      <c r="P78" s="7"/>
      <c r="Q78" s="7"/>
      <c r="R78" s="47"/>
      <c r="S78" s="8"/>
      <c r="T78" s="102"/>
      <c r="U78" s="369"/>
      <c r="V78" s="8"/>
      <c r="W78" s="10"/>
      <c r="X78" s="48"/>
      <c r="Y78" s="265"/>
      <c r="Z78" s="48"/>
      <c r="AA78" s="8"/>
      <c r="AB78" s="28"/>
      <c r="AC78" s="48"/>
      <c r="AD78" s="8"/>
      <c r="AE78" s="266"/>
      <c r="AF78" s="247"/>
      <c r="AG78" s="266"/>
      <c r="AH78" s="16"/>
    </row>
    <row r="79" spans="1:34" ht="22.5" customHeight="1" x14ac:dyDescent="0.2">
      <c r="A79" s="2" t="s">
        <v>49</v>
      </c>
      <c r="B79" s="363">
        <v>356.91703252274647</v>
      </c>
      <c r="C79" s="1">
        <v>8.4402674909382608E-2</v>
      </c>
      <c r="D79" s="8">
        <f>+B79*C79</f>
        <v>30.124752265638911</v>
      </c>
      <c r="E79" s="6"/>
      <c r="F79" s="304"/>
      <c r="G79" s="8"/>
      <c r="H79" s="6"/>
      <c r="I79" s="1"/>
      <c r="J79" s="8"/>
      <c r="K79" s="6">
        <f>+B79+E79+H79</f>
        <v>356.91703252274647</v>
      </c>
      <c r="L79" s="8">
        <f>+D79+G79+J79</f>
        <v>30.124752265638911</v>
      </c>
      <c r="M79" s="319"/>
      <c r="N79" s="6"/>
      <c r="O79" s="7"/>
      <c r="P79" s="7"/>
      <c r="Q79" s="7"/>
      <c r="R79" s="47"/>
      <c r="S79" s="8"/>
      <c r="T79" s="102"/>
      <c r="U79" s="369"/>
      <c r="V79" s="8"/>
      <c r="W79" s="10">
        <f>L79+S79+V79</f>
        <v>30.124752265638911</v>
      </c>
      <c r="X79" s="48"/>
      <c r="Y79" s="265">
        <v>0</v>
      </c>
      <c r="Z79" s="265">
        <v>0.56392891138593948</v>
      </c>
      <c r="AA79" s="8">
        <f>SUM(Y79:Z79)</f>
        <v>0.56392891138593948</v>
      </c>
      <c r="AB79" s="28"/>
      <c r="AC79" s="48"/>
      <c r="AD79" s="8"/>
      <c r="AE79" s="266">
        <f>AA79+AD79</f>
        <v>0.56392891138593948</v>
      </c>
      <c r="AF79" s="247"/>
      <c r="AG79" s="266">
        <f>W79+AE79</f>
        <v>30.688681177024851</v>
      </c>
      <c r="AH79" s="16"/>
    </row>
    <row r="80" spans="1:34" ht="22.5" customHeight="1" x14ac:dyDescent="0.2">
      <c r="A80" s="2" t="s">
        <v>50</v>
      </c>
      <c r="B80" s="363"/>
      <c r="C80" s="1"/>
      <c r="D80" s="8"/>
      <c r="E80" s="6"/>
      <c r="F80" s="304"/>
      <c r="G80" s="8"/>
      <c r="H80" s="6"/>
      <c r="I80" s="1"/>
      <c r="J80" s="8"/>
      <c r="K80" s="6"/>
      <c r="L80" s="8"/>
      <c r="M80" s="319"/>
      <c r="N80" s="6"/>
      <c r="O80" s="7"/>
      <c r="P80" s="7"/>
      <c r="Q80" s="7"/>
      <c r="R80" s="47"/>
      <c r="S80" s="8"/>
      <c r="T80" s="102"/>
      <c r="U80" s="369"/>
      <c r="V80" s="8"/>
      <c r="W80" s="10"/>
      <c r="X80" s="48"/>
      <c r="Y80" s="265"/>
      <c r="Z80" s="48"/>
      <c r="AA80" s="8"/>
      <c r="AB80" s="28"/>
      <c r="AC80" s="48"/>
      <c r="AD80" s="8"/>
      <c r="AE80" s="266"/>
      <c r="AF80" s="247"/>
      <c r="AG80" s="266"/>
      <c r="AH80" s="16"/>
    </row>
    <row r="81" spans="1:34" ht="22.5" customHeight="1" x14ac:dyDescent="0.2">
      <c r="A81" s="2" t="s">
        <v>67</v>
      </c>
      <c r="B81" s="363">
        <v>216.2046452242987</v>
      </c>
      <c r="C81" s="1">
        <v>2.72384676030639E-2</v>
      </c>
      <c r="D81" s="8">
        <f>+B81*C81</f>
        <v>5.8890832245739846</v>
      </c>
      <c r="E81" s="6"/>
      <c r="F81" s="304"/>
      <c r="G81" s="8"/>
      <c r="H81" s="6"/>
      <c r="I81" s="1"/>
      <c r="J81" s="8"/>
      <c r="K81" s="6">
        <f>+B81+E81+H81</f>
        <v>216.2046452242987</v>
      </c>
      <c r="L81" s="8">
        <f>+D81+G81+J81</f>
        <v>5.8890832245739846</v>
      </c>
      <c r="M81" s="319">
        <v>459.97541002868229</v>
      </c>
      <c r="N81" s="33">
        <v>11.17364715560139</v>
      </c>
      <c r="O81" s="7"/>
      <c r="P81" s="7"/>
      <c r="Q81" s="7"/>
      <c r="R81" s="47">
        <f>SUM(N81:Q81)</f>
        <v>11.17364715560139</v>
      </c>
      <c r="S81" s="8">
        <f>+M81*R81/1000</f>
        <v>5.1396029319135685</v>
      </c>
      <c r="T81" s="9"/>
      <c r="U81" s="309"/>
      <c r="V81" s="8"/>
      <c r="W81" s="10">
        <f>L81+S81+V81</f>
        <v>11.028686156487552</v>
      </c>
      <c r="X81" s="48"/>
      <c r="Y81" s="265"/>
      <c r="Z81" s="48"/>
      <c r="AA81" s="8">
        <f t="shared" ref="AA81:AA82" si="67">SUM(Y81:Z81)</f>
        <v>0</v>
      </c>
      <c r="AB81" s="28">
        <v>0.92554557699521611</v>
      </c>
      <c r="AC81" s="28">
        <v>6.3699898972215632E-2</v>
      </c>
      <c r="AD81" s="8">
        <f>SUM(AB81:AC81)</f>
        <v>0.98924547596743173</v>
      </c>
      <c r="AE81" s="266">
        <f>AA81+AD81</f>
        <v>0.98924547596743173</v>
      </c>
      <c r="AF81" s="247"/>
      <c r="AG81" s="266">
        <f>W81+AE81</f>
        <v>12.017931632454983</v>
      </c>
      <c r="AH81" s="16"/>
    </row>
    <row r="82" spans="1:34" s="23" customFormat="1" ht="22.5" customHeight="1" x14ac:dyDescent="0.2">
      <c r="A82" s="2" t="s">
        <v>68</v>
      </c>
      <c r="B82" s="370">
        <v>140.71238729844779</v>
      </c>
      <c r="C82" s="1">
        <f>+C81</f>
        <v>2.72384676030639E-2</v>
      </c>
      <c r="D82" s="30">
        <f>+B82*C82</f>
        <v>3.8327898027785503</v>
      </c>
      <c r="E82" s="115"/>
      <c r="F82" s="304"/>
      <c r="G82" s="30"/>
      <c r="H82" s="115"/>
      <c r="I82" s="87"/>
      <c r="J82" s="30"/>
      <c r="K82" s="115">
        <f>+B82+E82+H82</f>
        <v>140.71238729844779</v>
      </c>
      <c r="L82" s="30">
        <f>+D82+G82+J82</f>
        <v>3.8327898027785503</v>
      </c>
      <c r="M82" s="320">
        <v>286.8762028840726</v>
      </c>
      <c r="N82" s="33">
        <f>N81</f>
        <v>11.17364715560139</v>
      </c>
      <c r="O82" s="117"/>
      <c r="P82" s="117"/>
      <c r="Q82" s="49">
        <v>-0.32</v>
      </c>
      <c r="R82" s="47">
        <f>SUM(N82:Q82)</f>
        <v>10.85364715560139</v>
      </c>
      <c r="S82" s="30">
        <f>+M82*R82/1000</f>
        <v>3.1136530834424421</v>
      </c>
      <c r="T82" s="118"/>
      <c r="U82" s="369"/>
      <c r="V82" s="30"/>
      <c r="W82" s="90">
        <f>L82+S82+V82</f>
        <v>6.9464428862209928</v>
      </c>
      <c r="X82" s="50"/>
      <c r="Y82" s="268"/>
      <c r="Z82" s="50"/>
      <c r="AA82" s="8">
        <f t="shared" si="67"/>
        <v>0</v>
      </c>
      <c r="AB82" s="29">
        <v>0.60237247704555474</v>
      </c>
      <c r="AC82" s="29">
        <v>4.145778110248962E-2</v>
      </c>
      <c r="AD82" s="8">
        <f>SUM(AB82:AC82)</f>
        <v>0.6438302581480444</v>
      </c>
      <c r="AE82" s="266">
        <f>AA82+AD82</f>
        <v>0.6438302581480444</v>
      </c>
      <c r="AF82" s="247"/>
      <c r="AG82" s="266">
        <f>W82+AE82</f>
        <v>7.5902731443690374</v>
      </c>
      <c r="AH82" s="16"/>
    </row>
    <row r="83" spans="1:34" ht="22.5" customHeight="1" x14ac:dyDescent="0.35">
      <c r="A83" s="2" t="s">
        <v>69</v>
      </c>
      <c r="B83" s="363">
        <f>SUM(B81:B82)</f>
        <v>356.91703252274647</v>
      </c>
      <c r="C83" s="1"/>
      <c r="D83" s="32">
        <f>SUM(D81:D82)</f>
        <v>9.7218730273525349</v>
      </c>
      <c r="E83" s="88"/>
      <c r="F83" s="304"/>
      <c r="G83" s="32"/>
      <c r="H83" s="88"/>
      <c r="I83" s="119"/>
      <c r="J83" s="32"/>
      <c r="K83" s="6">
        <f>SUM(K81:K82)</f>
        <v>356.91703252274647</v>
      </c>
      <c r="L83" s="30">
        <f>SUM(L81:L82)</f>
        <v>9.7218730273525349</v>
      </c>
      <c r="M83" s="319">
        <f>SUM(M81:M82)</f>
        <v>746.85161291275494</v>
      </c>
      <c r="N83" s="6"/>
      <c r="O83" s="7"/>
      <c r="P83" s="7"/>
      <c r="Q83" s="7"/>
      <c r="R83" s="47"/>
      <c r="S83" s="30">
        <f>SUM(S81:S82)</f>
        <v>8.2532560153560102</v>
      </c>
      <c r="T83" s="120"/>
      <c r="U83" s="369"/>
      <c r="V83" s="32"/>
      <c r="W83" s="90">
        <f>+W81+W82</f>
        <v>17.975129042708545</v>
      </c>
      <c r="X83" s="50"/>
      <c r="Y83" s="268">
        <f t="shared" ref="Y83:AE83" si="68">+Y81+Y82</f>
        <v>0</v>
      </c>
      <c r="Z83" s="50">
        <f t="shared" si="68"/>
        <v>0</v>
      </c>
      <c r="AA83" s="30">
        <f t="shared" si="68"/>
        <v>0</v>
      </c>
      <c r="AB83" s="29">
        <f t="shared" si="68"/>
        <v>1.5279180540407709</v>
      </c>
      <c r="AC83" s="50">
        <f t="shared" si="68"/>
        <v>0.10515768007470525</v>
      </c>
      <c r="AD83" s="30">
        <f t="shared" si="68"/>
        <v>1.6330757341154762</v>
      </c>
      <c r="AE83" s="293">
        <f t="shared" si="68"/>
        <v>1.6330757341154762</v>
      </c>
      <c r="AF83" s="247"/>
      <c r="AG83" s="293">
        <f>SUM(AG81:AG82)</f>
        <v>19.608204776824021</v>
      </c>
      <c r="AH83" s="16"/>
    </row>
    <row r="84" spans="1:34" s="16" customFormat="1" ht="17.25" x14ac:dyDescent="0.35">
      <c r="A84" s="129" t="s">
        <v>70</v>
      </c>
      <c r="B84" s="371">
        <f>B83</f>
        <v>356.91703252274647</v>
      </c>
      <c r="C84" s="96"/>
      <c r="D84" s="97">
        <f>D79+D83</f>
        <v>39.846625292991448</v>
      </c>
      <c r="E84" s="61"/>
      <c r="F84" s="308"/>
      <c r="G84" s="97"/>
      <c r="H84" s="61"/>
      <c r="I84" s="96"/>
      <c r="J84" s="97"/>
      <c r="K84" s="122">
        <f>K83</f>
        <v>356.91703252274647</v>
      </c>
      <c r="L84" s="97">
        <f>L79+L83</f>
        <v>39.846625292991448</v>
      </c>
      <c r="M84" s="321">
        <f>+M83+M79</f>
        <v>746.85161291275494</v>
      </c>
      <c r="N84" s="61"/>
      <c r="O84" s="98"/>
      <c r="P84" s="98"/>
      <c r="Q84" s="98"/>
      <c r="R84" s="99"/>
      <c r="S84" s="97">
        <f>S79+S83</f>
        <v>8.2532560153560102</v>
      </c>
      <c r="T84" s="65"/>
      <c r="U84" s="372"/>
      <c r="V84" s="97"/>
      <c r="W84" s="97">
        <f>W79+W83</f>
        <v>48.099881308347456</v>
      </c>
      <c r="X84" s="101"/>
      <c r="Y84" s="270">
        <f t="shared" ref="Y84:AE84" si="69">Y79+Y83</f>
        <v>0</v>
      </c>
      <c r="Z84" s="101">
        <f t="shared" si="69"/>
        <v>0.56392891138593948</v>
      </c>
      <c r="AA84" s="224">
        <f t="shared" si="69"/>
        <v>0.56392891138593948</v>
      </c>
      <c r="AB84" s="221">
        <f t="shared" si="69"/>
        <v>1.5279180540407709</v>
      </c>
      <c r="AC84" s="101">
        <f t="shared" si="69"/>
        <v>0.10515768007470525</v>
      </c>
      <c r="AD84" s="224">
        <f t="shared" si="69"/>
        <v>1.6330757341154762</v>
      </c>
      <c r="AE84" s="271">
        <f t="shared" si="69"/>
        <v>2.1970046455014156</v>
      </c>
      <c r="AF84" s="247"/>
      <c r="AG84" s="271">
        <f t="shared" ref="AG84" si="70">AG79+AG83</f>
        <v>50.296885953848872</v>
      </c>
    </row>
    <row r="85" spans="1:34" ht="13.5" customHeight="1" x14ac:dyDescent="0.25">
      <c r="A85" s="59"/>
      <c r="B85" s="6"/>
      <c r="C85" s="1"/>
      <c r="D85" s="8"/>
      <c r="E85" s="6"/>
      <c r="F85" s="304"/>
      <c r="G85" s="8"/>
      <c r="H85" s="6"/>
      <c r="I85" s="1"/>
      <c r="J85" s="8"/>
      <c r="K85" s="6"/>
      <c r="L85" s="8"/>
      <c r="M85" s="6"/>
      <c r="N85" s="6"/>
      <c r="O85" s="7"/>
      <c r="P85" s="7"/>
      <c r="Q85" s="7"/>
      <c r="R85" s="47"/>
      <c r="S85" s="8"/>
      <c r="T85" s="102"/>
      <c r="U85" s="369"/>
      <c r="V85" s="8"/>
      <c r="W85" s="103"/>
      <c r="X85" s="101"/>
      <c r="Y85" s="270"/>
      <c r="Z85" s="101"/>
      <c r="AA85" s="224"/>
      <c r="AB85" s="221"/>
      <c r="AC85" s="101"/>
      <c r="AD85" s="224"/>
      <c r="AE85" s="271"/>
      <c r="AF85" s="247"/>
      <c r="AG85" s="271"/>
      <c r="AH85" s="16"/>
    </row>
    <row r="86" spans="1:34" ht="23.1" customHeight="1" x14ac:dyDescent="0.25">
      <c r="A86" s="68" t="s">
        <v>71</v>
      </c>
      <c r="B86" s="6"/>
      <c r="C86" s="1"/>
      <c r="D86" s="8"/>
      <c r="E86" s="6"/>
      <c r="F86" s="304"/>
      <c r="G86" s="8"/>
      <c r="H86" s="6"/>
      <c r="I86" s="1"/>
      <c r="J86" s="8"/>
      <c r="K86" s="6"/>
      <c r="L86" s="8"/>
      <c r="M86" s="6"/>
      <c r="N86" s="6"/>
      <c r="O86" s="7"/>
      <c r="P86" s="7"/>
      <c r="Q86" s="7"/>
      <c r="R86" s="47"/>
      <c r="S86" s="8"/>
      <c r="T86" s="102"/>
      <c r="U86" s="369"/>
      <c r="V86" s="8"/>
      <c r="W86" s="103"/>
      <c r="X86" s="101"/>
      <c r="Y86" s="270"/>
      <c r="Z86" s="101"/>
      <c r="AA86" s="224"/>
      <c r="AB86" s="221"/>
      <c r="AC86" s="101"/>
      <c r="AD86" s="224"/>
      <c r="AE86" s="271"/>
      <c r="AF86" s="247"/>
      <c r="AG86" s="271"/>
      <c r="AH86" s="16"/>
    </row>
    <row r="87" spans="1:34" ht="15" x14ac:dyDescent="0.2">
      <c r="A87" s="2" t="s">
        <v>49</v>
      </c>
      <c r="B87" s="6">
        <f>B53+B74+B79</f>
        <v>1728.1397956216244</v>
      </c>
      <c r="C87" s="1"/>
      <c r="D87" s="8">
        <f>D53+D74+D79</f>
        <v>153.04864416100989</v>
      </c>
      <c r="E87" s="6">
        <f>E53+E74+E79</f>
        <v>1482.2725098780891</v>
      </c>
      <c r="F87" s="304"/>
      <c r="G87" s="8">
        <f>G53+G74+G79</f>
        <v>133.15333717779177</v>
      </c>
      <c r="H87" s="6">
        <f>H53+H74+H79</f>
        <v>10.568096288734486</v>
      </c>
      <c r="I87" s="1"/>
      <c r="J87" s="8">
        <f>J53+J74+J79</f>
        <v>0.94777269359183869</v>
      </c>
      <c r="K87" s="6">
        <f>K53+K74+K79</f>
        <v>3220.980401788448</v>
      </c>
      <c r="L87" s="8">
        <f>L53+L74+L79</f>
        <v>287.1497540323935</v>
      </c>
      <c r="M87" s="6">
        <f>M53+M74+M79</f>
        <v>0</v>
      </c>
      <c r="N87" s="6"/>
      <c r="O87" s="7"/>
      <c r="P87" s="7"/>
      <c r="Q87" s="7"/>
      <c r="R87" s="47"/>
      <c r="S87" s="8">
        <f>S53+S74+S79</f>
        <v>0</v>
      </c>
      <c r="T87" s="128">
        <f>T53+T74+T79</f>
        <v>0</v>
      </c>
      <c r="U87" s="369"/>
      <c r="V87" s="8">
        <f>V53+V74+V79</f>
        <v>0</v>
      </c>
      <c r="W87" s="10">
        <f>W53+W74+W79</f>
        <v>287.1497540323935</v>
      </c>
      <c r="X87" s="48"/>
      <c r="Y87" s="265">
        <f t="shared" ref="Y87:AD87" si="71">Y53+Y74+Y79</f>
        <v>0</v>
      </c>
      <c r="Z87" s="48">
        <f t="shared" si="71"/>
        <v>6.2671234582550372</v>
      </c>
      <c r="AA87" s="8">
        <f t="shared" si="71"/>
        <v>6.2671234582550372</v>
      </c>
      <c r="AB87" s="28">
        <f t="shared" si="71"/>
        <v>0</v>
      </c>
      <c r="AC87" s="48">
        <f t="shared" si="71"/>
        <v>0</v>
      </c>
      <c r="AD87" s="8">
        <f t="shared" si="71"/>
        <v>0</v>
      </c>
      <c r="AE87" s="266">
        <f>AE53+AE74+AE79</f>
        <v>6.2671234582550372</v>
      </c>
      <c r="AF87" s="247"/>
      <c r="AG87" s="266">
        <f>W87+AE87</f>
        <v>293.41687749064852</v>
      </c>
      <c r="AH87" s="16"/>
    </row>
    <row r="88" spans="1:34" ht="17.25" x14ac:dyDescent="0.35">
      <c r="A88" s="2" t="s">
        <v>50</v>
      </c>
      <c r="B88" s="88">
        <f>B54+B75+B83</f>
        <v>1728.1397956216244</v>
      </c>
      <c r="C88" s="1"/>
      <c r="D88" s="30">
        <f>D54+D75+D83</f>
        <v>92.967155243194995</v>
      </c>
      <c r="E88" s="88">
        <f>E54+E75+E83</f>
        <v>1482.2725098780891</v>
      </c>
      <c r="F88" s="304"/>
      <c r="G88" s="32">
        <f>G54+G75+G83</f>
        <v>60.400820660705214</v>
      </c>
      <c r="H88" s="88">
        <f>H54+H75+H83</f>
        <v>10.568096288734486</v>
      </c>
      <c r="I88" s="119"/>
      <c r="J88" s="32">
        <f>J54+J75+J83</f>
        <v>0.18025048109379194</v>
      </c>
      <c r="K88" s="88">
        <f>K54+K75+K83</f>
        <v>3220.980401788448</v>
      </c>
      <c r="L88" s="32">
        <f>L54+L75+L83</f>
        <v>153.548226384994</v>
      </c>
      <c r="M88" s="88">
        <f>M54+M75+M83</f>
        <v>7387.8487448585411</v>
      </c>
      <c r="N88" s="88"/>
      <c r="O88" s="92"/>
      <c r="P88" s="92"/>
      <c r="Q88" s="92"/>
      <c r="R88" s="46"/>
      <c r="S88" s="32">
        <f>S54+S75+S83</f>
        <v>73.395800202614083</v>
      </c>
      <c r="T88" s="88">
        <f>T54+T75+T83</f>
        <v>0.32759354490936837</v>
      </c>
      <c r="U88" s="373"/>
      <c r="V88" s="32">
        <f>V54+V75+V83</f>
        <v>7.2055220078181135</v>
      </c>
      <c r="W88" s="94">
        <f>W54+W75+W83</f>
        <v>234.14954859542621</v>
      </c>
      <c r="X88" s="20"/>
      <c r="Y88" s="269">
        <f t="shared" ref="Y88:AD88" si="72">Y54+Y75+Y83</f>
        <v>0</v>
      </c>
      <c r="Z88" s="20">
        <f t="shared" si="72"/>
        <v>0</v>
      </c>
      <c r="AA88" s="32">
        <f t="shared" si="72"/>
        <v>0</v>
      </c>
      <c r="AB88" s="31">
        <f t="shared" si="72"/>
        <v>22.894595939046187</v>
      </c>
      <c r="AC88" s="20">
        <f t="shared" si="72"/>
        <v>0.11323668249763827</v>
      </c>
      <c r="AD88" s="32">
        <f t="shared" si="72"/>
        <v>23.00783262154382</v>
      </c>
      <c r="AE88" s="267">
        <f>AE54+AE75+AE83</f>
        <v>23.00783262154382</v>
      </c>
      <c r="AF88" s="247"/>
      <c r="AG88" s="267">
        <f>W88+AE88</f>
        <v>257.15738121697001</v>
      </c>
      <c r="AH88" s="16"/>
    </row>
    <row r="89" spans="1:34" s="16" customFormat="1" ht="15.75" x14ac:dyDescent="0.25">
      <c r="A89" s="129" t="s">
        <v>42</v>
      </c>
      <c r="B89" s="61">
        <f>B55+B76+B84</f>
        <v>1728.1397956216244</v>
      </c>
      <c r="C89" s="96"/>
      <c r="D89" s="97">
        <f>D88</f>
        <v>92.967155243194995</v>
      </c>
      <c r="E89" s="61">
        <f>E55+E76+E84</f>
        <v>1482.2725098780891</v>
      </c>
      <c r="F89" s="306"/>
      <c r="G89" s="97">
        <f>G88</f>
        <v>60.400820660705214</v>
      </c>
      <c r="H89" s="61">
        <f>H55+H76+H84</f>
        <v>10.568096288734486</v>
      </c>
      <c r="I89" s="96"/>
      <c r="J89" s="97">
        <f>J88</f>
        <v>0.18025048109379194</v>
      </c>
      <c r="K89" s="61">
        <f>K55+K76+K84</f>
        <v>3220.980401788448</v>
      </c>
      <c r="L89" s="97">
        <f>L88</f>
        <v>153.548226384994</v>
      </c>
      <c r="M89" s="61">
        <f>+M88+M87</f>
        <v>7387.8487448585411</v>
      </c>
      <c r="N89" s="61"/>
      <c r="O89" s="98"/>
      <c r="P89" s="98"/>
      <c r="Q89" s="98"/>
      <c r="R89" s="99"/>
      <c r="S89" s="97">
        <f>S88</f>
        <v>73.395800202614083</v>
      </c>
      <c r="T89" s="130">
        <f>T88</f>
        <v>0.32759354490936837</v>
      </c>
      <c r="U89" s="362"/>
      <c r="V89" s="97">
        <f>V88</f>
        <v>7.2055220078181135</v>
      </c>
      <c r="W89" s="114">
        <f>SUM(W87:W88)</f>
        <v>521.29930262781977</v>
      </c>
      <c r="X89" s="101"/>
      <c r="Y89" s="270">
        <f>SUM(Y87:Y88)</f>
        <v>0</v>
      </c>
      <c r="Z89" s="101">
        <f>SUM(Z87:Z88)</f>
        <v>6.2671234582550372</v>
      </c>
      <c r="AA89" s="224">
        <f>SUM(AA87:AA88)</f>
        <v>6.2671234582550372</v>
      </c>
      <c r="AB89" s="221">
        <f>SUM(AB87:AB88)</f>
        <v>22.894595939046187</v>
      </c>
      <c r="AC89" s="101">
        <f>SUM(AC87:AC88)</f>
        <v>0.11323668249763827</v>
      </c>
      <c r="AD89" s="224">
        <f t="shared" ref="AD89:AE89" si="73">SUM(AD87:AD88)</f>
        <v>23.00783262154382</v>
      </c>
      <c r="AE89" s="271">
        <f t="shared" si="73"/>
        <v>29.274956079798855</v>
      </c>
      <c r="AF89" s="247"/>
      <c r="AG89" s="271">
        <f>SUM(AG87:AG88)</f>
        <v>550.57425870761858</v>
      </c>
    </row>
    <row r="90" spans="1:34" ht="9.75" customHeight="1" x14ac:dyDescent="0.25">
      <c r="A90" s="59"/>
      <c r="B90" s="6"/>
      <c r="C90" s="1"/>
      <c r="D90" s="8"/>
      <c r="E90" s="6"/>
      <c r="F90" s="304"/>
      <c r="G90" s="8"/>
      <c r="H90" s="6"/>
      <c r="I90" s="1"/>
      <c r="J90" s="8"/>
      <c r="K90" s="6"/>
      <c r="L90" s="8"/>
      <c r="M90" s="6"/>
      <c r="N90" s="6"/>
      <c r="O90" s="7"/>
      <c r="P90" s="7"/>
      <c r="Q90" s="7"/>
      <c r="R90" s="47"/>
      <c r="S90" s="8"/>
      <c r="T90" s="131"/>
      <c r="U90" s="369"/>
      <c r="V90" s="8"/>
      <c r="W90" s="103"/>
      <c r="X90" s="101"/>
      <c r="Y90" s="270"/>
      <c r="Z90" s="101"/>
      <c r="AA90" s="224"/>
      <c r="AB90" s="221"/>
      <c r="AC90" s="101"/>
      <c r="AD90" s="224"/>
      <c r="AE90" s="271"/>
      <c r="AF90" s="247"/>
      <c r="AG90" s="271"/>
      <c r="AH90" s="16"/>
    </row>
    <row r="91" spans="1:34" ht="22.5" customHeight="1" x14ac:dyDescent="0.3">
      <c r="A91" s="72" t="s">
        <v>72</v>
      </c>
      <c r="B91" s="105"/>
      <c r="C91" s="106"/>
      <c r="D91" s="107"/>
      <c r="E91" s="105"/>
      <c r="F91" s="307"/>
      <c r="G91" s="107"/>
      <c r="H91" s="105"/>
      <c r="I91" s="106"/>
      <c r="J91" s="107"/>
      <c r="K91" s="105"/>
      <c r="L91" s="107"/>
      <c r="M91" s="105"/>
      <c r="N91" s="105"/>
      <c r="O91" s="108"/>
      <c r="P91" s="108"/>
      <c r="Q91" s="108"/>
      <c r="R91" s="109"/>
      <c r="S91" s="107"/>
      <c r="T91" s="132"/>
      <c r="U91" s="374"/>
      <c r="V91" s="107"/>
      <c r="W91" s="111"/>
      <c r="X91" s="101"/>
      <c r="Y91" s="270"/>
      <c r="Z91" s="101"/>
      <c r="AA91" s="224"/>
      <c r="AB91" s="221"/>
      <c r="AC91" s="101"/>
      <c r="AD91" s="224"/>
      <c r="AE91" s="271"/>
      <c r="AF91" s="247"/>
      <c r="AG91" s="271"/>
      <c r="AH91" s="16"/>
    </row>
    <row r="92" spans="1:34" ht="22.5" customHeight="1" x14ac:dyDescent="0.3">
      <c r="A92" s="84"/>
      <c r="B92" s="6"/>
      <c r="C92" s="38"/>
      <c r="D92" s="8"/>
      <c r="E92" s="6"/>
      <c r="F92" s="304"/>
      <c r="G92" s="8"/>
      <c r="H92" s="6"/>
      <c r="I92" s="38"/>
      <c r="J92" s="8"/>
      <c r="K92" s="6"/>
      <c r="L92" s="8"/>
      <c r="M92" s="6"/>
      <c r="N92" s="6"/>
      <c r="O92" s="7"/>
      <c r="P92" s="7"/>
      <c r="Q92" s="7"/>
      <c r="R92" s="47"/>
      <c r="S92" s="8"/>
      <c r="T92" s="131"/>
      <c r="U92" s="369"/>
      <c r="V92" s="8"/>
      <c r="W92" s="103"/>
      <c r="X92" s="101"/>
      <c r="Y92" s="270"/>
      <c r="Z92" s="101"/>
      <c r="AA92" s="224"/>
      <c r="AB92" s="221"/>
      <c r="AC92" s="101"/>
      <c r="AD92" s="224"/>
      <c r="AE92" s="271"/>
      <c r="AF92" s="247"/>
      <c r="AG92" s="271"/>
      <c r="AH92" s="16"/>
    </row>
    <row r="93" spans="1:34" ht="22.5" customHeight="1" x14ac:dyDescent="0.25">
      <c r="A93" s="59" t="s">
        <v>73</v>
      </c>
      <c r="B93" s="6"/>
      <c r="C93" s="38"/>
      <c r="D93" s="8"/>
      <c r="E93" s="6"/>
      <c r="F93" s="304"/>
      <c r="G93" s="8"/>
      <c r="H93" s="6"/>
      <c r="I93" s="38"/>
      <c r="J93" s="8"/>
      <c r="K93" s="6"/>
      <c r="L93" s="8"/>
      <c r="M93" s="6"/>
      <c r="N93" s="6"/>
      <c r="O93" s="7"/>
      <c r="P93" s="7"/>
      <c r="Q93" s="7"/>
      <c r="R93" s="47"/>
      <c r="S93" s="8"/>
      <c r="T93" s="131"/>
      <c r="U93" s="369"/>
      <c r="V93" s="8"/>
      <c r="W93" s="103"/>
      <c r="X93" s="101"/>
      <c r="Y93" s="270"/>
      <c r="Z93" s="101"/>
      <c r="AA93" s="224"/>
      <c r="AB93" s="221"/>
      <c r="AC93" s="101"/>
      <c r="AD93" s="224"/>
      <c r="AE93" s="271"/>
      <c r="AF93" s="247"/>
      <c r="AG93" s="271"/>
      <c r="AH93" s="16"/>
    </row>
    <row r="94" spans="1:34" ht="22.5" customHeight="1" x14ac:dyDescent="0.2">
      <c r="A94" s="2" t="s">
        <v>49</v>
      </c>
      <c r="B94" s="6">
        <v>172.82863750216833</v>
      </c>
      <c r="C94" s="38">
        <v>8.8032300615276962E-2</v>
      </c>
      <c r="D94" s="8">
        <f t="shared" ref="D94:D95" si="74">+B94*C94</f>
        <v>15.214502571519612</v>
      </c>
      <c r="E94" s="6">
        <v>92.199393993134038</v>
      </c>
      <c r="F94" s="304">
        <v>8.8032300615276962E-2</v>
      </c>
      <c r="G94" s="8">
        <f t="shared" ref="G94:G95" si="75">+E94*F94</f>
        <v>8.1165247685499367</v>
      </c>
      <c r="H94" s="6"/>
      <c r="I94" s="38"/>
      <c r="J94" s="8"/>
      <c r="K94" s="6">
        <f t="shared" ref="K94:K95" si="76">+B94+E94+H94</f>
        <v>265.02803149530234</v>
      </c>
      <c r="L94" s="8">
        <f t="shared" ref="L94:L95" si="77">+D94+G94+J94</f>
        <v>23.331027340069546</v>
      </c>
      <c r="M94" s="6"/>
      <c r="N94" s="6"/>
      <c r="O94" s="7"/>
      <c r="P94" s="7"/>
      <c r="Q94" s="7"/>
      <c r="R94" s="47"/>
      <c r="S94" s="8"/>
      <c r="T94" s="131"/>
      <c r="U94" s="369"/>
      <c r="V94" s="8"/>
      <c r="W94" s="10">
        <f>L94+S94+V94</f>
        <v>23.331027340069546</v>
      </c>
      <c r="X94" s="48"/>
      <c r="Y94" s="265">
        <v>0</v>
      </c>
      <c r="Z94" s="48">
        <v>0.38164036535323542</v>
      </c>
      <c r="AA94" s="8">
        <f>SUM(Y94:Z94)</f>
        <v>0.38164036535323542</v>
      </c>
      <c r="AB94" s="28"/>
      <c r="AC94" s="48"/>
      <c r="AD94" s="8">
        <f>SUM(AB94:AC94)</f>
        <v>0</v>
      </c>
      <c r="AE94" s="266">
        <f>AA94+AD94</f>
        <v>0.38164036535323542</v>
      </c>
      <c r="AF94" s="247"/>
      <c r="AG94" s="266">
        <f>W94+AE94</f>
        <v>23.712667705422781</v>
      </c>
      <c r="AH94" s="16"/>
    </row>
    <row r="95" spans="1:34" ht="22.5" customHeight="1" x14ac:dyDescent="0.35">
      <c r="A95" s="2" t="s">
        <v>50</v>
      </c>
      <c r="B95" s="6">
        <f>B94</f>
        <v>172.82863750216833</v>
      </c>
      <c r="C95" s="113">
        <v>5.0285692059572604E-2</v>
      </c>
      <c r="D95" s="30">
        <f t="shared" si="74"/>
        <v>8.6908076445095386</v>
      </c>
      <c r="E95" s="6">
        <f>E94</f>
        <v>92.199393993134038</v>
      </c>
      <c r="F95" s="305">
        <v>2.7131510641689564E-2</v>
      </c>
      <c r="G95" s="30">
        <f t="shared" si="75"/>
        <v>2.501508839282045</v>
      </c>
      <c r="H95" s="6"/>
      <c r="I95" s="38"/>
      <c r="J95" s="8"/>
      <c r="K95" s="88">
        <f t="shared" si="76"/>
        <v>265.02803149530234</v>
      </c>
      <c r="L95" s="32">
        <f t="shared" si="77"/>
        <v>11.192316483791583</v>
      </c>
      <c r="M95" s="88">
        <v>965.60742849766791</v>
      </c>
      <c r="N95" s="33">
        <v>7.496149026777859</v>
      </c>
      <c r="O95" s="7"/>
      <c r="P95" s="7"/>
      <c r="Q95" s="7"/>
      <c r="R95" s="47">
        <f>SUM(N95:Q95)</f>
        <v>7.496149026777859</v>
      </c>
      <c r="S95" s="8">
        <f>+M95*R95/1000</f>
        <v>7.2383371853822647</v>
      </c>
      <c r="T95" s="131"/>
      <c r="U95" s="369"/>
      <c r="V95" s="8"/>
      <c r="W95" s="90">
        <f>L95+S95+V95</f>
        <v>18.430653669173847</v>
      </c>
      <c r="X95" s="50"/>
      <c r="Y95" s="268"/>
      <c r="Z95" s="50"/>
      <c r="AA95" s="8">
        <f>SUM(Y95:Z95)</f>
        <v>0</v>
      </c>
      <c r="AB95" s="29">
        <v>1.419731856696649</v>
      </c>
      <c r="AC95" s="50">
        <v>5.2159000755251872E-2</v>
      </c>
      <c r="AD95" s="8">
        <f>SUM(AB95:AC95)</f>
        <v>1.471890857451901</v>
      </c>
      <c r="AE95" s="293">
        <f>AA95+AD95</f>
        <v>1.471890857451901</v>
      </c>
      <c r="AF95" s="247"/>
      <c r="AG95" s="293">
        <f>W95+AE95</f>
        <v>19.902544526625746</v>
      </c>
      <c r="AH95" s="16"/>
    </row>
    <row r="96" spans="1:34" s="21" customFormat="1" ht="15" x14ac:dyDescent="0.2">
      <c r="A96" s="2" t="s">
        <v>51</v>
      </c>
      <c r="B96" s="6">
        <f>B95</f>
        <v>172.82863750216833</v>
      </c>
      <c r="C96" s="1">
        <f>SUM(C94:C95)</f>
        <v>0.13831799267484957</v>
      </c>
      <c r="D96" s="8">
        <f>SUM(D94:D95)</f>
        <v>23.90531021602915</v>
      </c>
      <c r="E96" s="6">
        <f>E95</f>
        <v>92.199393993134038</v>
      </c>
      <c r="F96" s="304">
        <f>SUM(F94:F95)</f>
        <v>0.11516381125696652</v>
      </c>
      <c r="G96" s="8">
        <f>SUM(G94:G95)</f>
        <v>10.618033607831983</v>
      </c>
      <c r="H96" s="6"/>
      <c r="I96" s="1"/>
      <c r="J96" s="8"/>
      <c r="K96" s="6">
        <f>K95</f>
        <v>265.02803149530234</v>
      </c>
      <c r="L96" s="8">
        <f>+D96+G96+J96</f>
        <v>34.523343823861133</v>
      </c>
      <c r="M96" s="6">
        <f>+M95+M94</f>
        <v>965.60742849766791</v>
      </c>
      <c r="N96" s="6"/>
      <c r="O96" s="7"/>
      <c r="P96" s="7"/>
      <c r="Q96" s="7"/>
      <c r="R96" s="47"/>
      <c r="S96" s="8">
        <f>SUM(S94:S95)</f>
        <v>7.2383371853822647</v>
      </c>
      <c r="T96" s="6"/>
      <c r="U96" s="309"/>
      <c r="V96" s="8"/>
      <c r="W96" s="10">
        <f>SUM(W94:W95)</f>
        <v>41.761681009243389</v>
      </c>
      <c r="X96" s="48"/>
      <c r="Y96" s="265">
        <f t="shared" ref="Y96:AE96" si="78">SUM(Y94:Y95)</f>
        <v>0</v>
      </c>
      <c r="Z96" s="48">
        <f t="shared" si="78"/>
        <v>0.38164036535323542</v>
      </c>
      <c r="AA96" s="8">
        <f t="shared" si="78"/>
        <v>0.38164036535323542</v>
      </c>
      <c r="AB96" s="28">
        <f t="shared" si="78"/>
        <v>1.419731856696649</v>
      </c>
      <c r="AC96" s="48">
        <f t="shared" si="78"/>
        <v>5.2159000755251872E-2</v>
      </c>
      <c r="AD96" s="8">
        <f t="shared" si="78"/>
        <v>1.471890857451901</v>
      </c>
      <c r="AE96" s="266">
        <f t="shared" si="78"/>
        <v>1.8535312228051364</v>
      </c>
      <c r="AF96" s="247"/>
      <c r="AG96" s="266">
        <f>SUM(AG94:AG95)</f>
        <v>43.615212232048528</v>
      </c>
      <c r="AH96" s="16"/>
    </row>
    <row r="97" spans="1:34" s="21" customFormat="1" ht="10.5" customHeight="1" x14ac:dyDescent="0.2">
      <c r="A97" s="2"/>
      <c r="B97" s="6"/>
      <c r="C97" s="1"/>
      <c r="D97" s="8"/>
      <c r="E97" s="6"/>
      <c r="F97" s="304"/>
      <c r="G97" s="8"/>
      <c r="H97" s="6"/>
      <c r="I97" s="1"/>
      <c r="J97" s="8"/>
      <c r="K97" s="6"/>
      <c r="L97" s="8"/>
      <c r="M97" s="6"/>
      <c r="N97" s="6"/>
      <c r="O97" s="7"/>
      <c r="P97" s="7"/>
      <c r="Q97" s="7"/>
      <c r="R97" s="47"/>
      <c r="S97" s="8"/>
      <c r="T97" s="6"/>
      <c r="U97" s="309"/>
      <c r="V97" s="8"/>
      <c r="W97" s="10"/>
      <c r="X97" s="48"/>
      <c r="Y97" s="265"/>
      <c r="Z97" s="48"/>
      <c r="AA97" s="8"/>
      <c r="AB97" s="28"/>
      <c r="AC97" s="48"/>
      <c r="AD97" s="8"/>
      <c r="AE97" s="266"/>
      <c r="AF97" s="247"/>
      <c r="AG97" s="266"/>
      <c r="AH97" s="16"/>
    </row>
    <row r="98" spans="1:34" s="21" customFormat="1" ht="22.5" customHeight="1" x14ac:dyDescent="0.25">
      <c r="A98" s="59" t="s">
        <v>74</v>
      </c>
      <c r="B98" s="6"/>
      <c r="C98" s="1"/>
      <c r="D98" s="8"/>
      <c r="E98" s="6"/>
      <c r="F98" s="304"/>
      <c r="G98" s="8"/>
      <c r="H98" s="6"/>
      <c r="I98" s="1"/>
      <c r="J98" s="8"/>
      <c r="K98" s="6"/>
      <c r="L98" s="8"/>
      <c r="M98" s="6"/>
      <c r="N98" s="6"/>
      <c r="O98" s="7"/>
      <c r="P98" s="7"/>
      <c r="Q98" s="7"/>
      <c r="R98" s="47"/>
      <c r="S98" s="8"/>
      <c r="T98" s="6"/>
      <c r="U98" s="309"/>
      <c r="V98" s="8"/>
      <c r="W98" s="10"/>
      <c r="X98" s="48"/>
      <c r="Y98" s="265"/>
      <c r="Z98" s="48"/>
      <c r="AA98" s="8"/>
      <c r="AB98" s="28"/>
      <c r="AC98" s="48"/>
      <c r="AD98" s="8"/>
      <c r="AE98" s="266"/>
      <c r="AF98" s="247"/>
      <c r="AG98" s="266"/>
      <c r="AH98" s="16"/>
    </row>
    <row r="99" spans="1:34" s="21" customFormat="1" ht="22.5" customHeight="1" x14ac:dyDescent="0.2">
      <c r="A99" s="2" t="s">
        <v>49</v>
      </c>
      <c r="B99" s="6">
        <v>495.33704403745298</v>
      </c>
      <c r="C99" s="1">
        <v>8.5028706855647854E-2</v>
      </c>
      <c r="D99" s="8">
        <f t="shared" ref="D99:D100" si="79">+B99*C99</f>
        <v>42.117868312203719</v>
      </c>
      <c r="E99" s="6"/>
      <c r="F99" s="304"/>
      <c r="G99" s="8"/>
      <c r="H99" s="6"/>
      <c r="I99" s="1"/>
      <c r="J99" s="8"/>
      <c r="K99" s="6">
        <f t="shared" ref="K99:K100" si="80">+B99+E99+H99</f>
        <v>495.33704403745298</v>
      </c>
      <c r="L99" s="8">
        <f t="shared" ref="L99:L100" si="81">+D99+G99+J99</f>
        <v>42.117868312203719</v>
      </c>
      <c r="M99" s="6"/>
      <c r="N99" s="6"/>
      <c r="O99" s="7"/>
      <c r="P99" s="7"/>
      <c r="Q99" s="7"/>
      <c r="R99" s="47"/>
      <c r="S99" s="8"/>
      <c r="T99" s="6"/>
      <c r="U99" s="309"/>
      <c r="V99" s="8"/>
      <c r="W99" s="10">
        <f>L99+S99+V99</f>
        <v>42.117868312203719</v>
      </c>
      <c r="X99" s="48"/>
      <c r="Y99" s="265">
        <v>0</v>
      </c>
      <c r="Z99" s="48">
        <v>1.0203943107171531</v>
      </c>
      <c r="AA99" s="8">
        <f>SUM(Y99:Z99)</f>
        <v>1.0203943107171531</v>
      </c>
      <c r="AB99" s="28"/>
      <c r="AC99" s="48"/>
      <c r="AD99" s="8">
        <f>SUM(AB99:AC99)</f>
        <v>0</v>
      </c>
      <c r="AE99" s="266">
        <f>AA99+AD99</f>
        <v>1.0203943107171531</v>
      </c>
      <c r="AF99" s="247"/>
      <c r="AG99" s="266">
        <f>W99+AE99</f>
        <v>43.13826262292087</v>
      </c>
      <c r="AH99" s="16"/>
    </row>
    <row r="100" spans="1:34" s="21" customFormat="1" ht="22.5" customHeight="1" x14ac:dyDescent="0.35">
      <c r="A100" s="2" t="s">
        <v>50</v>
      </c>
      <c r="B100" s="6">
        <f>B99</f>
        <v>495.33704403745298</v>
      </c>
      <c r="C100" s="87">
        <v>2.1786829488891525E-2</v>
      </c>
      <c r="D100" s="30">
        <f t="shared" si="79"/>
        <v>10.791823717975541</v>
      </c>
      <c r="E100" s="6"/>
      <c r="F100" s="305"/>
      <c r="G100" s="8"/>
      <c r="H100" s="6"/>
      <c r="I100" s="1"/>
      <c r="J100" s="8"/>
      <c r="K100" s="6">
        <f t="shared" si="80"/>
        <v>495.33704403745298</v>
      </c>
      <c r="L100" s="32">
        <f t="shared" si="81"/>
        <v>10.791823717975541</v>
      </c>
      <c r="M100" s="88">
        <v>1440.8035752661713</v>
      </c>
      <c r="N100" s="33">
        <v>10.710072381107205</v>
      </c>
      <c r="O100" s="7"/>
      <c r="P100" s="7"/>
      <c r="Q100" s="7"/>
      <c r="R100" s="47">
        <f>SUM(N100:Q100)</f>
        <v>10.710072381107205</v>
      </c>
      <c r="S100" s="8">
        <f>+M100*R100/1000</f>
        <v>15.431110578058737</v>
      </c>
      <c r="T100" s="6"/>
      <c r="U100" s="309"/>
      <c r="V100" s="8"/>
      <c r="W100" s="90">
        <f>L100+S100+V100</f>
        <v>26.222934296034278</v>
      </c>
      <c r="X100" s="50"/>
      <c r="Y100" s="268"/>
      <c r="Z100" s="50"/>
      <c r="AA100" s="8">
        <f>SUM(Y100:Z100)</f>
        <v>0</v>
      </c>
      <c r="AB100" s="29">
        <v>2.3902745571010691</v>
      </c>
      <c r="AC100" s="50">
        <v>-1.9902097558676418E-2</v>
      </c>
      <c r="AD100" s="8">
        <f>SUM(AB100:AC100)</f>
        <v>2.3703724595423927</v>
      </c>
      <c r="AE100" s="293">
        <f>AA100+AD100</f>
        <v>2.3703724595423927</v>
      </c>
      <c r="AF100" s="247"/>
      <c r="AG100" s="293">
        <f>W100+AE100</f>
        <v>28.59330675557667</v>
      </c>
      <c r="AH100" s="16"/>
    </row>
    <row r="101" spans="1:34" s="21" customFormat="1" ht="15" x14ac:dyDescent="0.2">
      <c r="A101" s="2" t="s">
        <v>51</v>
      </c>
      <c r="B101" s="6">
        <f>B100</f>
        <v>495.33704403745298</v>
      </c>
      <c r="C101" s="1">
        <f>SUM(C99:C100)</f>
        <v>0.10681553634453939</v>
      </c>
      <c r="D101" s="8">
        <f>SUM(D99:D100)</f>
        <v>52.909692030179258</v>
      </c>
      <c r="E101" s="6"/>
      <c r="F101" s="304"/>
      <c r="G101" s="8"/>
      <c r="H101" s="6"/>
      <c r="I101" s="1"/>
      <c r="J101" s="8"/>
      <c r="K101" s="6">
        <f>K100</f>
        <v>495.33704403745298</v>
      </c>
      <c r="L101" s="8">
        <f>+D101+G101+J101</f>
        <v>52.909692030179258</v>
      </c>
      <c r="M101" s="6">
        <f>+M100+M99</f>
        <v>1440.8035752661713</v>
      </c>
      <c r="N101" s="6"/>
      <c r="O101" s="7"/>
      <c r="P101" s="7"/>
      <c r="Q101" s="7"/>
      <c r="R101" s="47"/>
      <c r="S101" s="8">
        <f>SUM(S99:S100)</f>
        <v>15.431110578058737</v>
      </c>
      <c r="T101" s="9"/>
      <c r="U101" s="309"/>
      <c r="V101" s="8"/>
      <c r="W101" s="10">
        <f>SUM(W99:W100)</f>
        <v>68.340802608237993</v>
      </c>
      <c r="X101" s="48"/>
      <c r="Y101" s="265">
        <f t="shared" ref="Y101:AE101" si="82">SUM(Y99:Y100)</f>
        <v>0</v>
      </c>
      <c r="Z101" s="48">
        <f t="shared" si="82"/>
        <v>1.0203943107171531</v>
      </c>
      <c r="AA101" s="8">
        <f t="shared" si="82"/>
        <v>1.0203943107171531</v>
      </c>
      <c r="AB101" s="28">
        <f t="shared" si="82"/>
        <v>2.3902745571010691</v>
      </c>
      <c r="AC101" s="48">
        <f t="shared" si="82"/>
        <v>-1.9902097558676418E-2</v>
      </c>
      <c r="AD101" s="8">
        <f t="shared" si="82"/>
        <v>2.3703724595423927</v>
      </c>
      <c r="AE101" s="266">
        <f t="shared" si="82"/>
        <v>3.3907667702595461</v>
      </c>
      <c r="AF101" s="247"/>
      <c r="AG101" s="266">
        <f>SUM(AG99:AG100)</f>
        <v>71.731569378497539</v>
      </c>
      <c r="AH101" s="16"/>
    </row>
    <row r="102" spans="1:34" s="21" customFormat="1" ht="18.600000000000001" customHeight="1" x14ac:dyDescent="0.25">
      <c r="A102" s="133" t="s">
        <v>75</v>
      </c>
      <c r="B102" s="105"/>
      <c r="C102" s="106"/>
      <c r="D102" s="107"/>
      <c r="E102" s="105"/>
      <c r="F102" s="307"/>
      <c r="G102" s="107"/>
      <c r="H102" s="105"/>
      <c r="I102" s="106"/>
      <c r="J102" s="107"/>
      <c r="K102" s="105"/>
      <c r="L102" s="107"/>
      <c r="M102" s="105"/>
      <c r="N102" s="105"/>
      <c r="O102" s="108"/>
      <c r="P102" s="108"/>
      <c r="Q102" s="108"/>
      <c r="R102" s="109"/>
      <c r="S102" s="107"/>
      <c r="T102" s="134"/>
      <c r="U102" s="310"/>
      <c r="V102" s="107"/>
      <c r="W102" s="135"/>
      <c r="X102" s="48"/>
      <c r="Y102" s="265"/>
      <c r="Z102" s="48"/>
      <c r="AA102" s="8"/>
      <c r="AB102" s="28"/>
      <c r="AC102" s="48"/>
      <c r="AD102" s="8"/>
      <c r="AE102" s="266"/>
      <c r="AF102" s="247"/>
      <c r="AG102" s="266"/>
      <c r="AH102" s="16"/>
    </row>
    <row r="103" spans="1:34" s="21" customFormat="1" ht="22.5" customHeight="1" x14ac:dyDescent="0.25">
      <c r="A103" s="59" t="s">
        <v>76</v>
      </c>
      <c r="B103" s="6"/>
      <c r="C103" s="1"/>
      <c r="D103" s="8"/>
      <c r="E103" s="6"/>
      <c r="F103" s="304"/>
      <c r="G103" s="8"/>
      <c r="H103" s="6"/>
      <c r="I103" s="1"/>
      <c r="J103" s="8"/>
      <c r="K103" s="6"/>
      <c r="L103" s="8"/>
      <c r="M103" s="6"/>
      <c r="N103" s="6"/>
      <c r="O103" s="7"/>
      <c r="P103" s="7"/>
      <c r="Q103" s="7"/>
      <c r="R103" s="47"/>
      <c r="S103" s="8"/>
      <c r="T103" s="9"/>
      <c r="U103" s="309"/>
      <c r="V103" s="8"/>
      <c r="W103" s="10"/>
      <c r="X103" s="48"/>
      <c r="Y103" s="265"/>
      <c r="Z103" s="48"/>
      <c r="AA103" s="8"/>
      <c r="AB103" s="28"/>
      <c r="AC103" s="48"/>
      <c r="AD103" s="8"/>
      <c r="AE103" s="266"/>
      <c r="AF103" s="247"/>
      <c r="AG103" s="266"/>
      <c r="AH103" s="16"/>
    </row>
    <row r="104" spans="1:34" s="21" customFormat="1" ht="22.5" customHeight="1" x14ac:dyDescent="0.25">
      <c r="A104" s="59" t="s">
        <v>77</v>
      </c>
      <c r="B104" s="6"/>
      <c r="C104" s="1"/>
      <c r="D104" s="8"/>
      <c r="E104" s="6"/>
      <c r="F104" s="304"/>
      <c r="G104" s="8"/>
      <c r="H104" s="6"/>
      <c r="I104" s="1"/>
      <c r="J104" s="8"/>
      <c r="K104" s="6"/>
      <c r="L104" s="8"/>
      <c r="M104" s="6"/>
      <c r="N104" s="6"/>
      <c r="O104" s="7"/>
      <c r="P104" s="7"/>
      <c r="Q104" s="7"/>
      <c r="R104" s="47"/>
      <c r="S104" s="8"/>
      <c r="T104" s="9"/>
      <c r="U104" s="309"/>
      <c r="V104" s="8"/>
      <c r="W104" s="10"/>
      <c r="X104" s="48"/>
      <c r="Y104" s="265"/>
      <c r="Z104" s="48"/>
      <c r="AA104" s="8"/>
      <c r="AB104" s="28"/>
      <c r="AC104" s="48"/>
      <c r="AD104" s="8"/>
      <c r="AE104" s="266"/>
      <c r="AF104" s="247"/>
      <c r="AG104" s="266"/>
      <c r="AH104" s="16"/>
    </row>
    <row r="105" spans="1:34" s="21" customFormat="1" ht="15" x14ac:dyDescent="0.2">
      <c r="A105" s="2" t="s">
        <v>49</v>
      </c>
      <c r="B105" s="6">
        <v>43.166453295108944</v>
      </c>
      <c r="C105" s="1">
        <v>8.2338802206665604E-2</v>
      </c>
      <c r="D105" s="8">
        <f>+B105*C105</f>
        <v>3.5542740598292442</v>
      </c>
      <c r="E105" s="6"/>
      <c r="F105" s="304"/>
      <c r="G105" s="8"/>
      <c r="H105" s="6"/>
      <c r="I105" s="1"/>
      <c r="J105" s="8"/>
      <c r="K105" s="6">
        <f t="shared" ref="K105" si="83">+B105+E105+H105</f>
        <v>43.166453295108944</v>
      </c>
      <c r="L105" s="8">
        <f t="shared" ref="L105" si="84">+D105+G105+J105</f>
        <v>3.5542740598292442</v>
      </c>
      <c r="M105" s="6"/>
      <c r="N105" s="6"/>
      <c r="O105" s="7"/>
      <c r="P105" s="7"/>
      <c r="Q105" s="7"/>
      <c r="R105" s="47"/>
      <c r="S105" s="8"/>
      <c r="T105" s="9"/>
      <c r="U105" s="309"/>
      <c r="V105" s="8"/>
      <c r="W105" s="10">
        <f>L105+S105+V105</f>
        <v>3.5542740598292442</v>
      </c>
      <c r="X105" s="48"/>
      <c r="Y105" s="265">
        <v>0</v>
      </c>
      <c r="Z105" s="48">
        <v>0.10662113963891909</v>
      </c>
      <c r="AA105" s="8">
        <f>SUM(Y105:Z105)</f>
        <v>0.10662113963891909</v>
      </c>
      <c r="AB105" s="28"/>
      <c r="AC105" s="48"/>
      <c r="AD105" s="8"/>
      <c r="AE105" s="266">
        <f>AA105+AD105</f>
        <v>0.10662113963891909</v>
      </c>
      <c r="AF105" s="247"/>
      <c r="AG105" s="266">
        <f>W105+AE105</f>
        <v>3.6608951994681633</v>
      </c>
      <c r="AH105" s="16"/>
    </row>
    <row r="106" spans="1:34" s="21" customFormat="1" ht="22.5" customHeight="1" x14ac:dyDescent="0.2">
      <c r="A106" s="2" t="s">
        <v>50</v>
      </c>
      <c r="B106" s="6"/>
      <c r="C106" s="1"/>
      <c r="D106" s="8"/>
      <c r="E106" s="6"/>
      <c r="F106" s="304"/>
      <c r="G106" s="8"/>
      <c r="H106" s="6"/>
      <c r="I106" s="1"/>
      <c r="J106" s="8"/>
      <c r="K106" s="6"/>
      <c r="L106" s="8"/>
      <c r="M106" s="6"/>
      <c r="N106" s="6"/>
      <c r="O106" s="7"/>
      <c r="P106" s="7"/>
      <c r="Q106" s="7"/>
      <c r="R106" s="47"/>
      <c r="S106" s="8"/>
      <c r="T106" s="9"/>
      <c r="U106" s="309"/>
      <c r="V106" s="8"/>
      <c r="W106" s="10"/>
      <c r="X106" s="48"/>
      <c r="Y106" s="265"/>
      <c r="Z106" s="48"/>
      <c r="AA106" s="8"/>
      <c r="AB106" s="28"/>
      <c r="AC106" s="48"/>
      <c r="AD106" s="8"/>
      <c r="AE106" s="266"/>
      <c r="AF106" s="247"/>
      <c r="AG106" s="266"/>
      <c r="AH106" s="16"/>
    </row>
    <row r="107" spans="1:34" s="21" customFormat="1" ht="22.5" customHeight="1" x14ac:dyDescent="0.2">
      <c r="A107" s="2" t="s">
        <v>67</v>
      </c>
      <c r="B107" s="6"/>
      <c r="C107" s="1">
        <v>2.0607758044143953E-2</v>
      </c>
      <c r="D107" s="8">
        <f>+B107*C107</f>
        <v>0</v>
      </c>
      <c r="E107" s="6"/>
      <c r="F107" s="304"/>
      <c r="G107" s="8"/>
      <c r="H107" s="6"/>
      <c r="I107" s="1"/>
      <c r="J107" s="8"/>
      <c r="K107" s="6">
        <f>+B107+E107+H107</f>
        <v>0</v>
      </c>
      <c r="L107" s="8">
        <f>+D107+G107+J107</f>
        <v>0</v>
      </c>
      <c r="M107" s="6">
        <v>0</v>
      </c>
      <c r="N107" s="33">
        <v>9.2675853276772493</v>
      </c>
      <c r="O107" s="7"/>
      <c r="P107" s="7"/>
      <c r="Q107" s="7"/>
      <c r="R107" s="47">
        <f>SUM(N107:Q107)</f>
        <v>9.2675853276772493</v>
      </c>
      <c r="S107" s="8">
        <f>+M107*R107/1000</f>
        <v>0</v>
      </c>
      <c r="T107" s="9"/>
      <c r="U107" s="309"/>
      <c r="V107" s="8"/>
      <c r="W107" s="10">
        <f>L107+S107+V107</f>
        <v>0</v>
      </c>
      <c r="X107" s="48"/>
      <c r="Y107" s="265"/>
      <c r="Z107" s="48"/>
      <c r="AA107" s="8">
        <f t="shared" ref="AA107:AA108" si="85">SUM(Y107:Z107)</f>
        <v>0</v>
      </c>
      <c r="AB107" s="28">
        <v>0</v>
      </c>
      <c r="AC107" s="48">
        <v>0</v>
      </c>
      <c r="AD107" s="8">
        <f>SUM(AB107:AC107)</f>
        <v>0</v>
      </c>
      <c r="AE107" s="266">
        <f>AA107+AD107</f>
        <v>0</v>
      </c>
      <c r="AF107" s="247"/>
      <c r="AG107" s="266">
        <f>W107+AE107</f>
        <v>0</v>
      </c>
      <c r="AH107" s="16"/>
    </row>
    <row r="108" spans="1:34" s="23" customFormat="1" ht="22.5" customHeight="1" x14ac:dyDescent="0.2">
      <c r="A108" s="2" t="s">
        <v>68</v>
      </c>
      <c r="B108" s="115">
        <v>43.166453295108944</v>
      </c>
      <c r="C108" s="1">
        <f>+C107</f>
        <v>2.0607758044143953E-2</v>
      </c>
      <c r="D108" s="30">
        <f>+B108*C108</f>
        <v>0.88956382512944554</v>
      </c>
      <c r="E108" s="115"/>
      <c r="F108" s="304"/>
      <c r="G108" s="30"/>
      <c r="H108" s="115"/>
      <c r="I108" s="87"/>
      <c r="J108" s="30"/>
      <c r="K108" s="115">
        <f>+B108+E108+H108</f>
        <v>43.166453295108944</v>
      </c>
      <c r="L108" s="30">
        <f>+D108+G108+J108</f>
        <v>0.88956382512944554</v>
      </c>
      <c r="M108" s="115">
        <v>76.062652929615254</v>
      </c>
      <c r="N108" s="33">
        <f>N107</f>
        <v>9.2675853276772493</v>
      </c>
      <c r="O108" s="136"/>
      <c r="P108" s="136"/>
      <c r="Q108" s="49">
        <v>-0.32</v>
      </c>
      <c r="R108" s="47">
        <f>SUM(N108:Q108)</f>
        <v>8.947585327677249</v>
      </c>
      <c r="S108" s="30">
        <f>+M108*R108/1000</f>
        <v>0.68057707733723238</v>
      </c>
      <c r="T108" s="118"/>
      <c r="U108" s="375"/>
      <c r="V108" s="30"/>
      <c r="W108" s="90">
        <f>L108+S108+V108</f>
        <v>1.5701409024666779</v>
      </c>
      <c r="X108" s="50"/>
      <c r="Y108" s="268"/>
      <c r="Z108" s="50"/>
      <c r="AA108" s="8">
        <f t="shared" si="85"/>
        <v>0</v>
      </c>
      <c r="AB108" s="29">
        <v>0.26412476019589137</v>
      </c>
      <c r="AC108" s="50">
        <v>2.2055014398843366E-2</v>
      </c>
      <c r="AD108" s="8">
        <f>SUM(AB108:AC108)</f>
        <v>0.28617977459473476</v>
      </c>
      <c r="AE108" s="266">
        <f>AA108+AD108</f>
        <v>0.28617977459473476</v>
      </c>
      <c r="AF108" s="247"/>
      <c r="AG108" s="266">
        <f>W108+AE108</f>
        <v>1.8563206770614127</v>
      </c>
      <c r="AH108" s="16"/>
    </row>
    <row r="109" spans="1:34" s="21" customFormat="1" ht="22.5" customHeight="1" x14ac:dyDescent="0.2">
      <c r="A109" s="2" t="s">
        <v>69</v>
      </c>
      <c r="B109" s="6">
        <f>SUM(B107:B108)</f>
        <v>43.166453295108944</v>
      </c>
      <c r="C109" s="1"/>
      <c r="D109" s="30">
        <f>SUM(D107:D108)</f>
        <v>0.88956382512944554</v>
      </c>
      <c r="E109" s="6"/>
      <c r="F109" s="304"/>
      <c r="G109" s="8"/>
      <c r="H109" s="6"/>
      <c r="I109" s="1"/>
      <c r="J109" s="8"/>
      <c r="K109" s="6">
        <f>+B109+E109+H109</f>
        <v>43.166453295108944</v>
      </c>
      <c r="L109" s="8">
        <f>+D109+G109+J109</f>
        <v>0.88956382512944554</v>
      </c>
      <c r="M109" s="6">
        <f>SUM(M107:M108)</f>
        <v>76.062652929615254</v>
      </c>
      <c r="N109" s="6"/>
      <c r="O109" s="7"/>
      <c r="P109" s="7"/>
      <c r="Q109" s="7"/>
      <c r="R109" s="47"/>
      <c r="S109" s="8">
        <f>SUM(S107:S108)</f>
        <v>0.68057707733723238</v>
      </c>
      <c r="T109" s="9"/>
      <c r="U109" s="309"/>
      <c r="V109" s="8"/>
      <c r="W109" s="90">
        <f>+W107+W108</f>
        <v>1.5701409024666779</v>
      </c>
      <c r="X109" s="50"/>
      <c r="Y109" s="268">
        <f t="shared" ref="Y109:AE109" si="86">+Y107+Y108</f>
        <v>0</v>
      </c>
      <c r="Z109" s="50">
        <f t="shared" si="86"/>
        <v>0</v>
      </c>
      <c r="AA109" s="30">
        <f t="shared" si="86"/>
        <v>0</v>
      </c>
      <c r="AB109" s="29">
        <f t="shared" si="86"/>
        <v>0.26412476019589137</v>
      </c>
      <c r="AC109" s="50">
        <f t="shared" si="86"/>
        <v>2.2055014398843366E-2</v>
      </c>
      <c r="AD109" s="30">
        <f t="shared" si="86"/>
        <v>0.28617977459473476</v>
      </c>
      <c r="AE109" s="293">
        <f t="shared" si="86"/>
        <v>0.28617977459473476</v>
      </c>
      <c r="AF109" s="247"/>
      <c r="AG109" s="293">
        <f>SUM(AG107:AG108)</f>
        <v>1.8563206770614127</v>
      </c>
      <c r="AH109" s="16"/>
    </row>
    <row r="110" spans="1:34" s="21" customFormat="1" ht="24" customHeight="1" x14ac:dyDescent="0.25">
      <c r="A110" s="59" t="s">
        <v>78</v>
      </c>
      <c r="B110" s="6">
        <f>B109</f>
        <v>43.166453295108944</v>
      </c>
      <c r="C110" s="1">
        <f>C105+C108</f>
        <v>0.10294656025080956</v>
      </c>
      <c r="D110" s="8">
        <f>D105+D109</f>
        <v>4.4438378849586897</v>
      </c>
      <c r="E110" s="6"/>
      <c r="F110" s="304"/>
      <c r="G110" s="8"/>
      <c r="H110" s="6"/>
      <c r="I110" s="1"/>
      <c r="J110" s="8"/>
      <c r="K110" s="6">
        <f>+B110+E110+H110</f>
        <v>43.166453295108944</v>
      </c>
      <c r="L110" s="8">
        <f>L105+L109</f>
        <v>4.4438378849586897</v>
      </c>
      <c r="M110" s="6">
        <f>M109</f>
        <v>76.062652929615254</v>
      </c>
      <c r="N110" s="6"/>
      <c r="O110" s="7"/>
      <c r="P110" s="7"/>
      <c r="Q110" s="7"/>
      <c r="R110" s="47"/>
      <c r="S110" s="47">
        <f>S105+S109</f>
        <v>0.68057707733723238</v>
      </c>
      <c r="T110" s="9"/>
      <c r="U110" s="309"/>
      <c r="V110" s="8"/>
      <c r="W110" s="10">
        <f>W105+W109</f>
        <v>5.1244149622959219</v>
      </c>
      <c r="X110" s="48"/>
      <c r="Y110" s="265">
        <f t="shared" ref="Y110:AE110" si="87">Y105+Y109</f>
        <v>0</v>
      </c>
      <c r="Z110" s="48">
        <f t="shared" si="87"/>
        <v>0.10662113963891909</v>
      </c>
      <c r="AA110" s="8">
        <f t="shared" si="87"/>
        <v>0.10662113963891909</v>
      </c>
      <c r="AB110" s="28">
        <f t="shared" si="87"/>
        <v>0.26412476019589137</v>
      </c>
      <c r="AC110" s="48">
        <f t="shared" si="87"/>
        <v>2.2055014398843366E-2</v>
      </c>
      <c r="AD110" s="8">
        <f t="shared" si="87"/>
        <v>0.28617977459473476</v>
      </c>
      <c r="AE110" s="266">
        <f t="shared" si="87"/>
        <v>0.39280091423365382</v>
      </c>
      <c r="AF110" s="247"/>
      <c r="AG110" s="266">
        <f t="shared" ref="AG110" si="88">AG105+AG109</f>
        <v>5.5172158765295762</v>
      </c>
      <c r="AH110" s="16"/>
    </row>
    <row r="111" spans="1:34" s="21" customFormat="1" ht="11.1" customHeight="1" x14ac:dyDescent="0.25">
      <c r="A111" s="59"/>
      <c r="B111" s="6"/>
      <c r="C111" s="1"/>
      <c r="D111" s="8"/>
      <c r="E111" s="6"/>
      <c r="F111" s="304"/>
      <c r="G111" s="8"/>
      <c r="H111" s="6"/>
      <c r="I111" s="1"/>
      <c r="J111" s="8"/>
      <c r="K111" s="6"/>
      <c r="L111" s="8"/>
      <c r="M111" s="6"/>
      <c r="N111" s="6"/>
      <c r="O111" s="7"/>
      <c r="P111" s="7"/>
      <c r="Q111" s="7"/>
      <c r="R111" s="47"/>
      <c r="S111" s="8"/>
      <c r="T111" s="9"/>
      <c r="U111" s="309"/>
      <c r="V111" s="8"/>
      <c r="W111" s="10"/>
      <c r="X111" s="48"/>
      <c r="Y111" s="265"/>
      <c r="Z111" s="48"/>
      <c r="AA111" s="8"/>
      <c r="AB111" s="28"/>
      <c r="AC111" s="48"/>
      <c r="AD111" s="8"/>
      <c r="AE111" s="266"/>
      <c r="AF111" s="247"/>
      <c r="AG111" s="266"/>
      <c r="AH111" s="16"/>
    </row>
    <row r="112" spans="1:34" s="21" customFormat="1" ht="24" customHeight="1" x14ac:dyDescent="0.25">
      <c r="A112" s="59" t="s">
        <v>79</v>
      </c>
      <c r="B112" s="6"/>
      <c r="C112" s="1"/>
      <c r="D112" s="8"/>
      <c r="E112" s="6"/>
      <c r="F112" s="304"/>
      <c r="G112" s="8"/>
      <c r="H112" s="6"/>
      <c r="I112" s="1"/>
      <c r="J112" s="8"/>
      <c r="K112" s="6"/>
      <c r="L112" s="8"/>
      <c r="M112" s="6"/>
      <c r="N112" s="6"/>
      <c r="O112" s="7"/>
      <c r="P112" s="7"/>
      <c r="Q112" s="7"/>
      <c r="R112" s="47"/>
      <c r="S112" s="8"/>
      <c r="T112" s="9"/>
      <c r="U112" s="309"/>
      <c r="V112" s="8"/>
      <c r="W112" s="10"/>
      <c r="X112" s="48"/>
      <c r="Y112" s="265"/>
      <c r="Z112" s="48"/>
      <c r="AA112" s="8"/>
      <c r="AB112" s="28"/>
      <c r="AC112" s="48"/>
      <c r="AD112" s="8"/>
      <c r="AE112" s="266"/>
      <c r="AF112" s="247"/>
      <c r="AG112" s="266"/>
      <c r="AH112" s="16"/>
    </row>
    <row r="113" spans="1:34" s="21" customFormat="1" ht="24" customHeight="1" x14ac:dyDescent="0.2">
      <c r="A113" s="2" t="s">
        <v>49</v>
      </c>
      <c r="B113" s="6">
        <v>50.948276679970917</v>
      </c>
      <c r="C113" s="1">
        <f>C105</f>
        <v>8.2338802206665604E-2</v>
      </c>
      <c r="D113" s="8">
        <f>+B113*C113</f>
        <v>4.1950200763225993</v>
      </c>
      <c r="E113" s="6"/>
      <c r="F113" s="304"/>
      <c r="G113" s="8"/>
      <c r="H113" s="6"/>
      <c r="I113" s="1"/>
      <c r="J113" s="8"/>
      <c r="K113" s="6">
        <f t="shared" ref="K113" si="89">+B113+E113+H113</f>
        <v>50.948276679970917</v>
      </c>
      <c r="L113" s="8">
        <f t="shared" ref="L113" si="90">+D113+G113+J113</f>
        <v>4.1950200763225993</v>
      </c>
      <c r="M113" s="6"/>
      <c r="N113" s="6"/>
      <c r="O113" s="7"/>
      <c r="P113" s="7"/>
      <c r="Q113" s="7"/>
      <c r="R113" s="47"/>
      <c r="S113" s="8"/>
      <c r="T113" s="9"/>
      <c r="U113" s="309"/>
      <c r="V113" s="8"/>
      <c r="W113" s="10">
        <f>L113+S113+V113</f>
        <v>4.1950200763225993</v>
      </c>
      <c r="X113" s="48"/>
      <c r="Y113" s="265">
        <v>0</v>
      </c>
      <c r="Z113" s="48">
        <v>0.12584224339952815</v>
      </c>
      <c r="AA113" s="8">
        <f>SUM(Y113:Z113)</f>
        <v>0.12584224339952815</v>
      </c>
      <c r="AB113" s="28">
        <v>0</v>
      </c>
      <c r="AC113" s="48">
        <v>0</v>
      </c>
      <c r="AD113" s="8">
        <f>SUM(AB113:AC113)</f>
        <v>0</v>
      </c>
      <c r="AE113" s="266">
        <f>AA113+AD113</f>
        <v>0.12584224339952815</v>
      </c>
      <c r="AF113" s="247"/>
      <c r="AG113" s="266">
        <f>W113+AE113</f>
        <v>4.3208623197221279</v>
      </c>
      <c r="AH113" s="16"/>
    </row>
    <row r="114" spans="1:34" s="21" customFormat="1" ht="24" customHeight="1" x14ac:dyDescent="0.2">
      <c r="A114" s="2" t="s">
        <v>50</v>
      </c>
      <c r="B114" s="6"/>
      <c r="C114" s="1"/>
      <c r="D114" s="8"/>
      <c r="E114" s="6"/>
      <c r="F114" s="304"/>
      <c r="G114" s="8"/>
      <c r="H114" s="6"/>
      <c r="I114" s="1"/>
      <c r="J114" s="8"/>
      <c r="K114" s="6"/>
      <c r="L114" s="8"/>
      <c r="M114" s="6"/>
      <c r="N114" s="6"/>
      <c r="O114" s="7"/>
      <c r="P114" s="7"/>
      <c r="Q114" s="7"/>
      <c r="R114" s="47"/>
      <c r="S114" s="8"/>
      <c r="T114" s="9"/>
      <c r="U114" s="309"/>
      <c r="V114" s="8"/>
      <c r="W114" s="10"/>
      <c r="X114" s="48"/>
      <c r="Y114" s="265"/>
      <c r="Z114" s="48"/>
      <c r="AA114" s="8"/>
      <c r="AB114" s="28"/>
      <c r="AC114" s="48"/>
      <c r="AD114" s="8"/>
      <c r="AE114" s="266"/>
      <c r="AF114" s="247"/>
      <c r="AG114" s="266"/>
      <c r="AH114" s="16"/>
    </row>
    <row r="115" spans="1:34" s="21" customFormat="1" ht="24" customHeight="1" x14ac:dyDescent="0.2">
      <c r="A115" s="2" t="s">
        <v>67</v>
      </c>
      <c r="B115" s="6">
        <v>37.891343852722116</v>
      </c>
      <c r="C115" s="1">
        <f>C107</f>
        <v>2.0607758044143953E-2</v>
      </c>
      <c r="D115" s="8">
        <f>+B115*C115</f>
        <v>0.78085564608435865</v>
      </c>
      <c r="E115" s="6"/>
      <c r="F115" s="304"/>
      <c r="G115" s="8"/>
      <c r="H115" s="6"/>
      <c r="I115" s="1"/>
      <c r="J115" s="8"/>
      <c r="K115" s="6">
        <f>+B115+E115+H115</f>
        <v>37.891343852722116</v>
      </c>
      <c r="L115" s="8">
        <f>+D115+G115+J115</f>
        <v>0.78085564608435865</v>
      </c>
      <c r="M115" s="6">
        <v>91.643079164379927</v>
      </c>
      <c r="N115" s="33">
        <f>N107</f>
        <v>9.2675853276772493</v>
      </c>
      <c r="O115" s="49">
        <v>2.1609629574390468</v>
      </c>
      <c r="P115" s="7"/>
      <c r="Q115" s="7"/>
      <c r="R115" s="47">
        <f>SUM(N115:Q115)</f>
        <v>11.428548285116296</v>
      </c>
      <c r="S115" s="8">
        <f>+M115*R115/1000</f>
        <v>1.0473473552268513</v>
      </c>
      <c r="T115" s="9"/>
      <c r="U115" s="309"/>
      <c r="V115" s="8"/>
      <c r="W115" s="10">
        <f>L115+S115+V115</f>
        <v>1.8282030013112101</v>
      </c>
      <c r="X115" s="48"/>
      <c r="Y115" s="265">
        <v>0</v>
      </c>
      <c r="Z115" s="48">
        <v>0</v>
      </c>
      <c r="AA115" s="8">
        <f t="shared" ref="AA115:AA116" si="91">SUM(Y115:Z115)</f>
        <v>0</v>
      </c>
      <c r="AB115" s="28">
        <v>0.23184768135060732</v>
      </c>
      <c r="AC115" s="48">
        <v>1.9359805368999384E-2</v>
      </c>
      <c r="AD115" s="8">
        <f>SUM(AB115:AC115)</f>
        <v>0.25120748671960669</v>
      </c>
      <c r="AE115" s="266">
        <f>AA115+AD115</f>
        <v>0.25120748671960669</v>
      </c>
      <c r="AF115" s="247"/>
      <c r="AG115" s="266">
        <f>W115+AE115</f>
        <v>2.0794104880308169</v>
      </c>
      <c r="AH115" s="16"/>
    </row>
    <row r="116" spans="1:34" s="21" customFormat="1" ht="24" customHeight="1" x14ac:dyDescent="0.2">
      <c r="A116" s="2" t="s">
        <v>68</v>
      </c>
      <c r="B116" s="115">
        <v>13.056932827248799</v>
      </c>
      <c r="C116" s="1">
        <f>+C115</f>
        <v>2.0607758044143953E-2</v>
      </c>
      <c r="D116" s="30">
        <f>+B116*C116</f>
        <v>0.26907411250258367</v>
      </c>
      <c r="E116" s="6"/>
      <c r="F116" s="304"/>
      <c r="G116" s="8"/>
      <c r="H116" s="6"/>
      <c r="I116" s="1"/>
      <c r="J116" s="8"/>
      <c r="K116" s="115">
        <f>+B116+E116+H116</f>
        <v>13.056932827248799</v>
      </c>
      <c r="L116" s="30">
        <f>+D116+G116+J116</f>
        <v>0.26907411250258367</v>
      </c>
      <c r="M116" s="115">
        <v>17.714840498843856</v>
      </c>
      <c r="N116" s="33">
        <f>N115</f>
        <v>9.2675853276772493</v>
      </c>
      <c r="O116" s="49">
        <f>O115</f>
        <v>2.1609629574390468</v>
      </c>
      <c r="P116" s="136"/>
      <c r="Q116" s="49">
        <f>Q108</f>
        <v>-0.32</v>
      </c>
      <c r="R116" s="47">
        <f>SUM(N116:Q116)</f>
        <v>11.108548285116296</v>
      </c>
      <c r="S116" s="30">
        <f>+M116*R116/1000</f>
        <v>0.19678616104454061</v>
      </c>
      <c r="T116" s="9"/>
      <c r="U116" s="309"/>
      <c r="V116" s="8"/>
      <c r="W116" s="90">
        <f>L116+S116+V116</f>
        <v>0.46586027354712428</v>
      </c>
      <c r="X116" s="50"/>
      <c r="Y116" s="268">
        <v>0</v>
      </c>
      <c r="Z116" s="50">
        <v>0</v>
      </c>
      <c r="AA116" s="8">
        <f t="shared" si="91"/>
        <v>0</v>
      </c>
      <c r="AB116" s="29">
        <v>7.9892115025389579E-2</v>
      </c>
      <c r="AC116" s="50">
        <v>6.6711721609598153E-3</v>
      </c>
      <c r="AD116" s="8">
        <f>SUM(AB116:AC116)</f>
        <v>8.6563287186349397E-2</v>
      </c>
      <c r="AE116" s="266">
        <f>AA116+AD116</f>
        <v>8.6563287186349397E-2</v>
      </c>
      <c r="AF116" s="247"/>
      <c r="AG116" s="266">
        <f>W116+AE116</f>
        <v>0.55242356073347365</v>
      </c>
      <c r="AH116" s="16"/>
    </row>
    <row r="117" spans="1:34" s="21" customFormat="1" ht="24" customHeight="1" x14ac:dyDescent="0.2">
      <c r="A117" s="2" t="s">
        <v>69</v>
      </c>
      <c r="B117" s="6">
        <f>SUM(B115:B116)</f>
        <v>50.948276679970917</v>
      </c>
      <c r="C117" s="1"/>
      <c r="D117" s="30">
        <f>SUM(D115:D116)</f>
        <v>1.0499297585869423</v>
      </c>
      <c r="E117" s="6"/>
      <c r="F117" s="304"/>
      <c r="G117" s="8"/>
      <c r="H117" s="6"/>
      <c r="I117" s="1"/>
      <c r="J117" s="8"/>
      <c r="K117" s="6">
        <f>+B117+E117+H117</f>
        <v>50.948276679970917</v>
      </c>
      <c r="L117" s="8">
        <f>+D117+G117+J117</f>
        <v>1.0499297585869423</v>
      </c>
      <c r="M117" s="6">
        <f>SUM(M115:M116)</f>
        <v>109.35791966322378</v>
      </c>
      <c r="N117" s="6"/>
      <c r="O117" s="7"/>
      <c r="P117" s="7"/>
      <c r="Q117" s="49"/>
      <c r="R117" s="47"/>
      <c r="S117" s="8">
        <f>SUM(S115:S116)</f>
        <v>1.244133516271392</v>
      </c>
      <c r="T117" s="9"/>
      <c r="U117" s="309"/>
      <c r="V117" s="8"/>
      <c r="W117" s="90">
        <f>+W115+W116</f>
        <v>2.2940632748583343</v>
      </c>
      <c r="X117" s="50"/>
      <c r="Y117" s="268">
        <f t="shared" ref="Y117:AE117" si="92">+Y115+Y116</f>
        <v>0</v>
      </c>
      <c r="Z117" s="50">
        <f t="shared" si="92"/>
        <v>0</v>
      </c>
      <c r="AA117" s="30">
        <f t="shared" si="92"/>
        <v>0</v>
      </c>
      <c r="AB117" s="29">
        <f t="shared" si="92"/>
        <v>0.31173979637599691</v>
      </c>
      <c r="AC117" s="50">
        <f t="shared" si="92"/>
        <v>2.6030977529959198E-2</v>
      </c>
      <c r="AD117" s="30">
        <f t="shared" si="92"/>
        <v>0.33777077390595611</v>
      </c>
      <c r="AE117" s="293">
        <f t="shared" si="92"/>
        <v>0.33777077390595611</v>
      </c>
      <c r="AF117" s="247"/>
      <c r="AG117" s="293">
        <f>SUM(AG115:AG116)</f>
        <v>2.6318340487642904</v>
      </c>
      <c r="AH117" s="16"/>
    </row>
    <row r="118" spans="1:34" s="21" customFormat="1" ht="24" customHeight="1" x14ac:dyDescent="0.25">
      <c r="A118" s="59" t="s">
        <v>78</v>
      </c>
      <c r="B118" s="6">
        <f>B117</f>
        <v>50.948276679970917</v>
      </c>
      <c r="C118" s="1">
        <f>C113+C116</f>
        <v>0.10294656025080956</v>
      </c>
      <c r="D118" s="8">
        <f>D113+D117</f>
        <v>5.2449498349095416</v>
      </c>
      <c r="E118" s="6"/>
      <c r="F118" s="304"/>
      <c r="G118" s="8"/>
      <c r="H118" s="6"/>
      <c r="I118" s="1"/>
      <c r="J118" s="8"/>
      <c r="K118" s="6">
        <f>+B118+E118+H118</f>
        <v>50.948276679970917</v>
      </c>
      <c r="L118" s="8">
        <f>L113+L117</f>
        <v>5.2449498349095416</v>
      </c>
      <c r="M118" s="6">
        <f>M117</f>
        <v>109.35791966322378</v>
      </c>
      <c r="N118" s="6"/>
      <c r="O118" s="7"/>
      <c r="P118" s="7"/>
      <c r="Q118" s="7"/>
      <c r="R118" s="47"/>
      <c r="S118" s="47">
        <f>S113+S117</f>
        <v>1.244133516271392</v>
      </c>
      <c r="T118" s="9"/>
      <c r="U118" s="309"/>
      <c r="V118" s="8"/>
      <c r="W118" s="10">
        <f>W113+W117</f>
        <v>6.489083351180934</v>
      </c>
      <c r="X118" s="48"/>
      <c r="Y118" s="265">
        <f t="shared" ref="Y118:AE118" si="93">Y113+Y117</f>
        <v>0</v>
      </c>
      <c r="Z118" s="48">
        <f t="shared" si="93"/>
        <v>0.12584224339952815</v>
      </c>
      <c r="AA118" s="8">
        <f t="shared" si="93"/>
        <v>0.12584224339952815</v>
      </c>
      <c r="AB118" s="28">
        <f t="shared" si="93"/>
        <v>0.31173979637599691</v>
      </c>
      <c r="AC118" s="48">
        <f t="shared" si="93"/>
        <v>2.6030977529959198E-2</v>
      </c>
      <c r="AD118" s="8">
        <f t="shared" si="93"/>
        <v>0.33777077390595611</v>
      </c>
      <c r="AE118" s="266">
        <f t="shared" si="93"/>
        <v>0.46361301730548427</v>
      </c>
      <c r="AF118" s="247"/>
      <c r="AG118" s="266">
        <f t="shared" ref="AG118" si="94">AG113+AG117</f>
        <v>6.9526963684864178</v>
      </c>
      <c r="AH118" s="16"/>
    </row>
    <row r="119" spans="1:34" s="21" customFormat="1" ht="16.5" customHeight="1" x14ac:dyDescent="0.25">
      <c r="A119" s="59"/>
      <c r="B119" s="6"/>
      <c r="C119" s="1"/>
      <c r="D119" s="8"/>
      <c r="E119" s="6"/>
      <c r="F119" s="304"/>
      <c r="G119" s="8"/>
      <c r="H119" s="6"/>
      <c r="I119" s="1"/>
      <c r="J119" s="8"/>
      <c r="K119" s="6"/>
      <c r="L119" s="8"/>
      <c r="M119" s="6"/>
      <c r="N119" s="6"/>
      <c r="O119" s="7"/>
      <c r="P119" s="7"/>
      <c r="Q119" s="7"/>
      <c r="R119" s="47"/>
      <c r="S119" s="8"/>
      <c r="T119" s="9"/>
      <c r="U119" s="309"/>
      <c r="V119" s="8"/>
      <c r="W119" s="10"/>
      <c r="X119" s="48"/>
      <c r="Y119" s="265"/>
      <c r="Z119" s="48"/>
      <c r="AA119" s="8"/>
      <c r="AB119" s="28"/>
      <c r="AC119" s="48"/>
      <c r="AD119" s="8"/>
      <c r="AE119" s="266"/>
      <c r="AF119" s="247"/>
      <c r="AG119" s="266"/>
      <c r="AH119" s="16"/>
    </row>
    <row r="120" spans="1:34" s="21" customFormat="1" ht="15.75" x14ac:dyDescent="0.25">
      <c r="A120" s="59" t="s">
        <v>80</v>
      </c>
      <c r="B120" s="6">
        <f>B110+B118</f>
        <v>94.114729975079854</v>
      </c>
      <c r="C120" s="1"/>
      <c r="D120" s="8">
        <f>D110+D118</f>
        <v>9.6887877198682304</v>
      </c>
      <c r="E120" s="6"/>
      <c r="F120" s="304"/>
      <c r="G120" s="8"/>
      <c r="H120" s="6"/>
      <c r="I120" s="1"/>
      <c r="J120" s="8"/>
      <c r="K120" s="6">
        <f t="shared" ref="K120:S120" si="95">K110+K118</f>
        <v>94.114729975079854</v>
      </c>
      <c r="L120" s="8">
        <f t="shared" si="95"/>
        <v>9.6887877198682304</v>
      </c>
      <c r="M120" s="6">
        <f t="shared" si="95"/>
        <v>185.42057259283905</v>
      </c>
      <c r="N120" s="6"/>
      <c r="O120" s="7"/>
      <c r="P120" s="7"/>
      <c r="Q120" s="7"/>
      <c r="R120" s="47"/>
      <c r="S120" s="8">
        <f t="shared" si="95"/>
        <v>1.9247105936086244</v>
      </c>
      <c r="T120" s="9"/>
      <c r="U120" s="309"/>
      <c r="V120" s="8"/>
      <c r="W120" s="10">
        <f t="shared" ref="W120" si="96">W110+W118</f>
        <v>11.613498313476857</v>
      </c>
      <c r="X120" s="48"/>
      <c r="Y120" s="265">
        <f t="shared" ref="Y120:AA120" si="97">Y110+Y118</f>
        <v>0</v>
      </c>
      <c r="Z120" s="48">
        <f t="shared" si="97"/>
        <v>0.23246338303844724</v>
      </c>
      <c r="AA120" s="8">
        <f t="shared" si="97"/>
        <v>0.23246338303844724</v>
      </c>
      <c r="AB120" s="28">
        <f t="shared" ref="AB120" si="98">AB110+AB118</f>
        <v>0.57586455657188829</v>
      </c>
      <c r="AC120" s="48">
        <f t="shared" ref="AC120:AE120" si="99">AC110+AC118</f>
        <v>4.8085991928802564E-2</v>
      </c>
      <c r="AD120" s="8">
        <f t="shared" si="99"/>
        <v>0.62395054850069087</v>
      </c>
      <c r="AE120" s="266">
        <f t="shared" si="99"/>
        <v>0.85641393153913814</v>
      </c>
      <c r="AF120" s="247"/>
      <c r="AG120" s="266">
        <f>W120+AE120</f>
        <v>12.469912245015994</v>
      </c>
      <c r="AH120" s="16"/>
    </row>
    <row r="121" spans="1:34" s="21" customFormat="1" ht="13.5" customHeight="1" x14ac:dyDescent="0.25">
      <c r="A121" s="59"/>
      <c r="B121" s="6"/>
      <c r="C121" s="1"/>
      <c r="D121" s="8"/>
      <c r="E121" s="6"/>
      <c r="F121" s="304"/>
      <c r="G121" s="8"/>
      <c r="H121" s="6"/>
      <c r="I121" s="1"/>
      <c r="J121" s="8"/>
      <c r="K121" s="6"/>
      <c r="L121" s="8"/>
      <c r="M121" s="6"/>
      <c r="N121" s="6"/>
      <c r="O121" s="7"/>
      <c r="P121" s="7"/>
      <c r="Q121" s="7"/>
      <c r="R121" s="47"/>
      <c r="S121" s="8"/>
      <c r="T121" s="9"/>
      <c r="U121" s="309"/>
      <c r="V121" s="8"/>
      <c r="W121" s="10"/>
      <c r="X121" s="48"/>
      <c r="Y121" s="265"/>
      <c r="Z121" s="48"/>
      <c r="AA121" s="8"/>
      <c r="AB121" s="28"/>
      <c r="AC121" s="48"/>
      <c r="AD121" s="8"/>
      <c r="AE121" s="266"/>
      <c r="AF121" s="247"/>
      <c r="AG121" s="266"/>
      <c r="AH121" s="16"/>
    </row>
    <row r="122" spans="1:34" ht="15.75" x14ac:dyDescent="0.25">
      <c r="A122" s="59" t="s">
        <v>81</v>
      </c>
      <c r="B122" s="6"/>
      <c r="C122" s="1"/>
      <c r="D122" s="8"/>
      <c r="E122" s="6"/>
      <c r="F122" s="304"/>
      <c r="G122" s="8"/>
      <c r="H122" s="6"/>
      <c r="I122" s="1"/>
      <c r="J122" s="8"/>
      <c r="K122" s="6"/>
      <c r="L122" s="8"/>
      <c r="M122" s="6"/>
      <c r="N122" s="6"/>
      <c r="O122" s="7"/>
      <c r="P122" s="7"/>
      <c r="Q122" s="7"/>
      <c r="R122" s="47"/>
      <c r="S122" s="8"/>
      <c r="T122" s="131"/>
      <c r="U122" s="369"/>
      <c r="V122" s="8"/>
      <c r="W122" s="10"/>
      <c r="X122" s="48"/>
      <c r="Y122" s="265"/>
      <c r="Z122" s="48"/>
      <c r="AA122" s="8"/>
      <c r="AB122" s="28"/>
      <c r="AC122" s="48"/>
      <c r="AD122" s="8"/>
      <c r="AE122" s="266"/>
      <c r="AF122" s="247"/>
      <c r="AG122" s="266"/>
      <c r="AH122" s="16"/>
    </row>
    <row r="123" spans="1:34" ht="15.75" x14ac:dyDescent="0.25">
      <c r="A123" s="59" t="s">
        <v>77</v>
      </c>
      <c r="B123" s="6"/>
      <c r="C123" s="1"/>
      <c r="D123" s="8"/>
      <c r="E123" s="6"/>
      <c r="F123" s="304"/>
      <c r="G123" s="8"/>
      <c r="H123" s="6"/>
      <c r="I123" s="1"/>
      <c r="J123" s="8"/>
      <c r="K123" s="6"/>
      <c r="L123" s="8"/>
      <c r="M123" s="6"/>
      <c r="N123" s="6"/>
      <c r="O123" s="7"/>
      <c r="P123" s="7"/>
      <c r="Q123" s="7"/>
      <c r="R123" s="47"/>
      <c r="S123" s="8"/>
      <c r="T123" s="131"/>
      <c r="U123" s="369"/>
      <c r="V123" s="8"/>
      <c r="W123" s="10"/>
      <c r="X123" s="48"/>
      <c r="Y123" s="265"/>
      <c r="Z123" s="48"/>
      <c r="AA123" s="8"/>
      <c r="AB123" s="28"/>
      <c r="AC123" s="48"/>
      <c r="AD123" s="8"/>
      <c r="AE123" s="266"/>
      <c r="AF123" s="247"/>
      <c r="AG123" s="266"/>
      <c r="AH123" s="16"/>
    </row>
    <row r="124" spans="1:34" ht="22.5" customHeight="1" x14ac:dyDescent="0.2">
      <c r="A124" s="2" t="s">
        <v>49</v>
      </c>
      <c r="B124" s="6">
        <v>330.96716946388034</v>
      </c>
      <c r="C124" s="1">
        <v>8.2734652862272995E-2</v>
      </c>
      <c r="D124" s="8">
        <f>+B124*C124</f>
        <v>27.382453874403218</v>
      </c>
      <c r="E124" s="6"/>
      <c r="F124" s="304"/>
      <c r="G124" s="8"/>
      <c r="H124" s="6"/>
      <c r="I124" s="1"/>
      <c r="J124" s="8"/>
      <c r="K124" s="6">
        <f t="shared" ref="K124" si="100">+B124+E124+H124</f>
        <v>330.96716946388034</v>
      </c>
      <c r="L124" s="8">
        <f t="shared" ref="L124" si="101">+D124+G124+J124</f>
        <v>27.382453874403218</v>
      </c>
      <c r="M124" s="6"/>
      <c r="N124" s="6"/>
      <c r="O124" s="7"/>
      <c r="P124" s="7"/>
      <c r="Q124" s="7"/>
      <c r="R124" s="47"/>
      <c r="S124" s="8"/>
      <c r="T124" s="131"/>
      <c r="U124" s="369"/>
      <c r="V124" s="8"/>
      <c r="W124" s="10">
        <f>L124+S124+V124</f>
        <v>27.382453874403218</v>
      </c>
      <c r="X124" s="48"/>
      <c r="Y124" s="265">
        <v>0</v>
      </c>
      <c r="Z124" s="48">
        <v>0.74136645959909186</v>
      </c>
      <c r="AA124" s="8">
        <f>SUM(Y124:Z124)</f>
        <v>0.74136645959909186</v>
      </c>
      <c r="AB124" s="28"/>
      <c r="AC124" s="48"/>
      <c r="AD124" s="8"/>
      <c r="AE124" s="266">
        <f>AA124+AD124</f>
        <v>0.74136645959909186</v>
      </c>
      <c r="AF124" s="247"/>
      <c r="AG124" s="266">
        <f>W124+AE124</f>
        <v>28.123820334002311</v>
      </c>
      <c r="AH124" s="16"/>
    </row>
    <row r="125" spans="1:34" ht="22.5" customHeight="1" x14ac:dyDescent="0.2">
      <c r="A125" s="2" t="s">
        <v>50</v>
      </c>
      <c r="B125" s="6"/>
      <c r="C125" s="1"/>
      <c r="D125" s="8"/>
      <c r="E125" s="6"/>
      <c r="F125" s="304"/>
      <c r="G125" s="8"/>
      <c r="H125" s="6"/>
      <c r="I125" s="1"/>
      <c r="J125" s="8"/>
      <c r="K125" s="6"/>
      <c r="L125" s="8"/>
      <c r="M125" s="6"/>
      <c r="N125" s="6"/>
      <c r="O125" s="7"/>
      <c r="P125" s="7"/>
      <c r="Q125" s="7"/>
      <c r="R125" s="47"/>
      <c r="S125" s="8"/>
      <c r="T125" s="131"/>
      <c r="U125" s="369"/>
      <c r="V125" s="8"/>
      <c r="W125" s="10"/>
      <c r="X125" s="48"/>
      <c r="Y125" s="265"/>
      <c r="Z125" s="48"/>
      <c r="AA125" s="8"/>
      <c r="AB125" s="28"/>
      <c r="AC125" s="48"/>
      <c r="AD125" s="8"/>
      <c r="AE125" s="266"/>
      <c r="AF125" s="247"/>
      <c r="AG125" s="266"/>
      <c r="AH125" s="16"/>
    </row>
    <row r="126" spans="1:34" ht="22.5" customHeight="1" x14ac:dyDescent="0.2">
      <c r="A126" s="2" t="s">
        <v>67</v>
      </c>
      <c r="B126" s="6">
        <v>0</v>
      </c>
      <c r="C126" s="1">
        <v>2.0607758044143953E-2</v>
      </c>
      <c r="D126" s="8">
        <f>+B126*C126</f>
        <v>0</v>
      </c>
      <c r="E126" s="6"/>
      <c r="F126" s="304"/>
      <c r="G126" s="8"/>
      <c r="H126" s="6"/>
      <c r="I126" s="1"/>
      <c r="J126" s="8"/>
      <c r="K126" s="6">
        <f>+B126+E126+H126</f>
        <v>0</v>
      </c>
      <c r="L126" s="8">
        <f>+D126+G126+J126</f>
        <v>0</v>
      </c>
      <c r="M126" s="6">
        <v>0</v>
      </c>
      <c r="N126" s="33">
        <f>N116</f>
        <v>9.2675853276772493</v>
      </c>
      <c r="O126" s="7"/>
      <c r="P126" s="49">
        <v>-7.6381136379063896</v>
      </c>
      <c r="Q126" s="7"/>
      <c r="R126" s="47">
        <f>SUM(N126:Q126)</f>
        <v>1.6294716897708597</v>
      </c>
      <c r="S126" s="47">
        <f>+M126*R126/1000</f>
        <v>0</v>
      </c>
      <c r="T126" s="131"/>
      <c r="U126" s="369"/>
      <c r="V126" s="8"/>
      <c r="W126" s="10">
        <f>L126+S126+V126</f>
        <v>0</v>
      </c>
      <c r="X126" s="48"/>
      <c r="Y126" s="265"/>
      <c r="Z126" s="48"/>
      <c r="AA126" s="8">
        <f t="shared" ref="AA126:AA127" si="102">SUM(Y126:Z126)</f>
        <v>0</v>
      </c>
      <c r="AB126" s="28">
        <v>0</v>
      </c>
      <c r="AC126" s="48">
        <v>0</v>
      </c>
      <c r="AD126" s="8">
        <f>SUM(AB126:AC126)</f>
        <v>0</v>
      </c>
      <c r="AE126" s="266">
        <f>AA126+AD126</f>
        <v>0</v>
      </c>
      <c r="AF126" s="247"/>
      <c r="AG126" s="266">
        <f>W126+AE126</f>
        <v>0</v>
      </c>
      <c r="AH126" s="16"/>
    </row>
    <row r="127" spans="1:34" s="23" customFormat="1" ht="22.5" customHeight="1" x14ac:dyDescent="0.2">
      <c r="A127" s="2" t="s">
        <v>68</v>
      </c>
      <c r="B127" s="6">
        <v>330.96716946388034</v>
      </c>
      <c r="C127" s="1">
        <f>+C126</f>
        <v>2.0607758044143953E-2</v>
      </c>
      <c r="D127" s="30">
        <f>+B127*C127</f>
        <v>6.8204913488668346</v>
      </c>
      <c r="E127" s="115"/>
      <c r="F127" s="304"/>
      <c r="G127" s="30"/>
      <c r="H127" s="115"/>
      <c r="I127" s="87"/>
      <c r="J127" s="30"/>
      <c r="K127" s="115">
        <f>+B127+E127+H127</f>
        <v>330.96716946388034</v>
      </c>
      <c r="L127" s="30">
        <f>+D127+G127+J127</f>
        <v>6.8204913488668346</v>
      </c>
      <c r="M127" s="115">
        <v>687.40375149740464</v>
      </c>
      <c r="N127" s="33">
        <f>N126</f>
        <v>9.2675853276772493</v>
      </c>
      <c r="O127" s="136"/>
      <c r="P127" s="49">
        <f>P126</f>
        <v>-7.6381136379063896</v>
      </c>
      <c r="Q127" s="49">
        <f>Q108</f>
        <v>-0.32</v>
      </c>
      <c r="R127" s="47">
        <f>SUM(N127:Q127)</f>
        <v>1.3094716897708596</v>
      </c>
      <c r="S127" s="30">
        <f>+M127*R127/1000</f>
        <v>0.90013575202813456</v>
      </c>
      <c r="T127" s="137"/>
      <c r="U127" s="375"/>
      <c r="V127" s="30"/>
      <c r="W127" s="90">
        <f>L127+S127+V127</f>
        <v>7.7206271008949692</v>
      </c>
      <c r="X127" s="50"/>
      <c r="Y127" s="268"/>
      <c r="Z127" s="50"/>
      <c r="AA127" s="8">
        <f t="shared" si="102"/>
        <v>0</v>
      </c>
      <c r="AB127" s="29">
        <v>2.0251055529101167</v>
      </c>
      <c r="AC127" s="50">
        <v>0.16910089041059564</v>
      </c>
      <c r="AD127" s="8">
        <f>SUM(AB127:AC127)</f>
        <v>2.1942064433207125</v>
      </c>
      <c r="AE127" s="266">
        <f>AA127+AD127</f>
        <v>2.1942064433207125</v>
      </c>
      <c r="AF127" s="247"/>
      <c r="AG127" s="266">
        <f>W127+AE127</f>
        <v>9.9148335442156821</v>
      </c>
      <c r="AH127" s="16"/>
    </row>
    <row r="128" spans="1:34" ht="22.5" customHeight="1" x14ac:dyDescent="0.35">
      <c r="A128" s="2" t="s">
        <v>69</v>
      </c>
      <c r="B128" s="6">
        <f>SUM(B126:B127)</f>
        <v>330.96716946388034</v>
      </c>
      <c r="C128" s="1"/>
      <c r="D128" s="32">
        <f>SUM(D126:D127)</f>
        <v>6.8204913488668346</v>
      </c>
      <c r="E128" s="88"/>
      <c r="F128" s="304"/>
      <c r="G128" s="32"/>
      <c r="H128" s="88"/>
      <c r="I128" s="119"/>
      <c r="J128" s="32"/>
      <c r="K128" s="6">
        <f>+B128+E128+H128</f>
        <v>330.96716946388034</v>
      </c>
      <c r="L128" s="8">
        <f>+D128+G128+J128</f>
        <v>6.8204913488668346</v>
      </c>
      <c r="M128" s="6">
        <f>SUM(M126:M127)</f>
        <v>687.40375149740464</v>
      </c>
      <c r="N128" s="6"/>
      <c r="O128" s="7"/>
      <c r="P128" s="7"/>
      <c r="Q128" s="7"/>
      <c r="R128" s="47"/>
      <c r="S128" s="32">
        <f>SUM(S126:S127)</f>
        <v>0.90013575202813456</v>
      </c>
      <c r="T128" s="138"/>
      <c r="U128" s="376"/>
      <c r="V128" s="32"/>
      <c r="W128" s="94">
        <f>+W126+W127</f>
        <v>7.7206271008949692</v>
      </c>
      <c r="X128" s="20"/>
      <c r="Y128" s="269">
        <f t="shared" ref="Y128:AE128" si="103">+Y126+Y127</f>
        <v>0</v>
      </c>
      <c r="Z128" s="20">
        <f t="shared" si="103"/>
        <v>0</v>
      </c>
      <c r="AA128" s="30">
        <f t="shared" si="103"/>
        <v>0</v>
      </c>
      <c r="AB128" s="31">
        <f t="shared" si="103"/>
        <v>2.0251055529101167</v>
      </c>
      <c r="AC128" s="20">
        <f t="shared" si="103"/>
        <v>0.16910089041059564</v>
      </c>
      <c r="AD128" s="30">
        <f t="shared" si="103"/>
        <v>2.1942064433207125</v>
      </c>
      <c r="AE128" s="293">
        <f t="shared" si="103"/>
        <v>2.1942064433207125</v>
      </c>
      <c r="AF128" s="247"/>
      <c r="AG128" s="293">
        <f>SUM(AG126:AG127)</f>
        <v>9.9148335442156821</v>
      </c>
      <c r="AH128" s="16"/>
    </row>
    <row r="129" spans="1:34" ht="22.5" customHeight="1" x14ac:dyDescent="0.35">
      <c r="A129" s="2" t="s">
        <v>70</v>
      </c>
      <c r="B129" s="6">
        <f>B128</f>
        <v>330.96716946388034</v>
      </c>
      <c r="C129" s="1">
        <f>C124+C127</f>
        <v>0.10334241090641695</v>
      </c>
      <c r="D129" s="8">
        <f>D124+D128</f>
        <v>34.202945223270049</v>
      </c>
      <c r="E129" s="88"/>
      <c r="F129" s="304"/>
      <c r="G129" s="32"/>
      <c r="H129" s="88"/>
      <c r="I129" s="119"/>
      <c r="J129" s="32"/>
      <c r="K129" s="6">
        <f>+B129+E129+H129</f>
        <v>330.96716946388034</v>
      </c>
      <c r="L129" s="8">
        <f>L124+L128</f>
        <v>34.202945223270049</v>
      </c>
      <c r="M129" s="6">
        <f>M128</f>
        <v>687.40375149740464</v>
      </c>
      <c r="N129" s="6"/>
      <c r="O129" s="7"/>
      <c r="P129" s="7"/>
      <c r="Q129" s="7"/>
      <c r="R129" s="47"/>
      <c r="S129" s="8">
        <f>S124+S128</f>
        <v>0.90013575202813456</v>
      </c>
      <c r="T129" s="138"/>
      <c r="U129" s="376"/>
      <c r="V129" s="32"/>
      <c r="W129" s="10">
        <f>W124+W128</f>
        <v>35.103080975298184</v>
      </c>
      <c r="X129" s="48"/>
      <c r="Y129" s="265">
        <f t="shared" ref="Y129:AE129" si="104">Y124+Y128</f>
        <v>0</v>
      </c>
      <c r="Z129" s="48">
        <f t="shared" si="104"/>
        <v>0.74136645959909186</v>
      </c>
      <c r="AA129" s="8">
        <f t="shared" si="104"/>
        <v>0.74136645959909186</v>
      </c>
      <c r="AB129" s="28">
        <f t="shared" si="104"/>
        <v>2.0251055529101167</v>
      </c>
      <c r="AC129" s="48">
        <f t="shared" si="104"/>
        <v>0.16910089041059564</v>
      </c>
      <c r="AD129" s="8">
        <f t="shared" si="104"/>
        <v>2.1942064433207125</v>
      </c>
      <c r="AE129" s="266">
        <f t="shared" si="104"/>
        <v>2.9355729029198043</v>
      </c>
      <c r="AF129" s="247"/>
      <c r="AG129" s="266">
        <f t="shared" ref="AG129" si="105">AG124+AG128</f>
        <v>38.038653878217993</v>
      </c>
      <c r="AH129" s="16"/>
    </row>
    <row r="130" spans="1:34" ht="12.6" customHeight="1" x14ac:dyDescent="0.35">
      <c r="A130" s="2"/>
      <c r="B130" s="88"/>
      <c r="C130" s="1"/>
      <c r="D130" s="8"/>
      <c r="E130" s="88"/>
      <c r="F130" s="304"/>
      <c r="G130" s="32"/>
      <c r="H130" s="88"/>
      <c r="I130" s="119"/>
      <c r="J130" s="32"/>
      <c r="K130" s="6"/>
      <c r="L130" s="8"/>
      <c r="M130" s="88"/>
      <c r="N130" s="88"/>
      <c r="O130" s="92"/>
      <c r="P130" s="92"/>
      <c r="Q130" s="92"/>
      <c r="R130" s="47"/>
      <c r="S130" s="8"/>
      <c r="T130" s="138"/>
      <c r="U130" s="376"/>
      <c r="V130" s="32"/>
      <c r="W130" s="10"/>
      <c r="X130" s="48"/>
      <c r="Y130" s="265"/>
      <c r="Z130" s="48"/>
      <c r="AA130" s="8"/>
      <c r="AB130" s="28"/>
      <c r="AC130" s="48"/>
      <c r="AD130" s="8"/>
      <c r="AE130" s="266"/>
      <c r="AF130" s="247"/>
      <c r="AG130" s="266"/>
      <c r="AH130" s="16"/>
    </row>
    <row r="131" spans="1:34" ht="22.5" customHeight="1" x14ac:dyDescent="0.35">
      <c r="A131" s="59" t="s">
        <v>82</v>
      </c>
      <c r="B131" s="88"/>
      <c r="C131" s="1"/>
      <c r="D131" s="8"/>
      <c r="E131" s="88"/>
      <c r="F131" s="304"/>
      <c r="G131" s="32"/>
      <c r="H131" s="88"/>
      <c r="I131" s="119"/>
      <c r="J131" s="32"/>
      <c r="K131" s="6"/>
      <c r="L131" s="8"/>
      <c r="M131" s="88"/>
      <c r="N131" s="88"/>
      <c r="O131" s="92"/>
      <c r="P131" s="92"/>
      <c r="Q131" s="92"/>
      <c r="R131" s="47"/>
      <c r="S131" s="8"/>
      <c r="T131" s="138"/>
      <c r="U131" s="376"/>
      <c r="V131" s="32"/>
      <c r="W131" s="10"/>
      <c r="X131" s="48"/>
      <c r="Y131" s="265"/>
      <c r="Z131" s="48"/>
      <c r="AA131" s="8"/>
      <c r="AB131" s="28"/>
      <c r="AC131" s="48"/>
      <c r="AD131" s="8"/>
      <c r="AE131" s="266"/>
      <c r="AF131" s="247"/>
      <c r="AG131" s="266"/>
      <c r="AH131" s="16"/>
    </row>
    <row r="132" spans="1:34" ht="22.5" customHeight="1" x14ac:dyDescent="0.35">
      <c r="A132" s="2" t="s">
        <v>49</v>
      </c>
      <c r="B132" s="6">
        <v>206.08247178878548</v>
      </c>
      <c r="C132" s="1">
        <f>C124</f>
        <v>8.2734652862272995E-2</v>
      </c>
      <c r="D132" s="8">
        <f>+B132*C132</f>
        <v>17.050161764444333</v>
      </c>
      <c r="E132" s="88"/>
      <c r="F132" s="304"/>
      <c r="G132" s="32"/>
      <c r="H132" s="88"/>
      <c r="I132" s="119"/>
      <c r="J132" s="32"/>
      <c r="K132" s="6">
        <f t="shared" ref="K132" si="106">+B132+E132+H132</f>
        <v>206.08247178878548</v>
      </c>
      <c r="L132" s="8">
        <f t="shared" ref="L132" si="107">+D132+G132+J132</f>
        <v>17.050161764444333</v>
      </c>
      <c r="M132" s="88"/>
      <c r="N132" s="88"/>
      <c r="O132" s="92"/>
      <c r="P132" s="92"/>
      <c r="Q132" s="92"/>
      <c r="R132" s="47"/>
      <c r="S132" s="8"/>
      <c r="T132" s="138"/>
      <c r="U132" s="376"/>
      <c r="V132" s="32"/>
      <c r="W132" s="10">
        <f>L132+S132+V132</f>
        <v>17.050161764444333</v>
      </c>
      <c r="X132" s="48"/>
      <c r="Y132" s="265">
        <v>0</v>
      </c>
      <c r="Z132" s="48">
        <v>0.46162473680687943</v>
      </c>
      <c r="AA132" s="8">
        <f>SUM(Y132:Z132)</f>
        <v>0.46162473680687943</v>
      </c>
      <c r="AB132" s="28">
        <v>0</v>
      </c>
      <c r="AC132" s="48">
        <v>0</v>
      </c>
      <c r="AD132" s="8">
        <f>SUM(AB132:AC132)</f>
        <v>0</v>
      </c>
      <c r="AE132" s="266">
        <f>AA132+AD132</f>
        <v>0.46162473680687943</v>
      </c>
      <c r="AF132" s="247"/>
      <c r="AG132" s="266">
        <f>W132+AE132</f>
        <v>17.511786501251212</v>
      </c>
      <c r="AH132" s="16"/>
    </row>
    <row r="133" spans="1:34" ht="22.5" customHeight="1" x14ac:dyDescent="0.35">
      <c r="A133" s="2" t="s">
        <v>50</v>
      </c>
      <c r="B133" s="6"/>
      <c r="C133" s="1"/>
      <c r="D133" s="8"/>
      <c r="E133" s="88"/>
      <c r="F133" s="304"/>
      <c r="G133" s="32"/>
      <c r="H133" s="88"/>
      <c r="I133" s="119"/>
      <c r="J133" s="32"/>
      <c r="K133" s="6"/>
      <c r="L133" s="8"/>
      <c r="M133" s="88"/>
      <c r="N133" s="88"/>
      <c r="O133" s="92"/>
      <c r="P133" s="92"/>
      <c r="Q133" s="92"/>
      <c r="R133" s="47"/>
      <c r="S133" s="8"/>
      <c r="T133" s="138"/>
      <c r="U133" s="376"/>
      <c r="V133" s="32"/>
      <c r="W133" s="10"/>
      <c r="X133" s="48"/>
      <c r="Y133" s="265"/>
      <c r="Z133" s="48"/>
      <c r="AA133" s="8"/>
      <c r="AB133" s="28"/>
      <c r="AC133" s="48"/>
      <c r="AD133" s="8"/>
      <c r="AE133" s="266"/>
      <c r="AF133" s="247"/>
      <c r="AG133" s="266"/>
      <c r="AH133" s="16"/>
    </row>
    <row r="134" spans="1:34" ht="22.5" customHeight="1" x14ac:dyDescent="0.35">
      <c r="A134" s="2" t="s">
        <v>67</v>
      </c>
      <c r="B134" s="6">
        <v>124.78122714914032</v>
      </c>
      <c r="C134" s="1">
        <f>C126</f>
        <v>2.0607758044143953E-2</v>
      </c>
      <c r="D134" s="8">
        <f>+B134*C134</f>
        <v>2.5714613375408502</v>
      </c>
      <c r="E134" s="88"/>
      <c r="F134" s="304"/>
      <c r="G134" s="32"/>
      <c r="H134" s="88"/>
      <c r="I134" s="119"/>
      <c r="J134" s="32"/>
      <c r="K134" s="6">
        <f>+B134+E134+H134</f>
        <v>124.78122714914032</v>
      </c>
      <c r="L134" s="8">
        <f>+D134+G134+J134</f>
        <v>2.5714613375408502</v>
      </c>
      <c r="M134" s="6">
        <v>365.45778109385549</v>
      </c>
      <c r="N134" s="33">
        <f>N126</f>
        <v>9.2675853276772493</v>
      </c>
      <c r="O134" s="49">
        <f>O115</f>
        <v>2.1609629574390468</v>
      </c>
      <c r="P134" s="49">
        <f>P126</f>
        <v>-7.6381136379063896</v>
      </c>
      <c r="Q134" s="7"/>
      <c r="R134" s="47">
        <f>SUM(N134:Q134)</f>
        <v>3.7904346472099064</v>
      </c>
      <c r="S134" s="47">
        <f>+M134*R134/1000</f>
        <v>1.3852438355506034</v>
      </c>
      <c r="T134" s="138"/>
      <c r="U134" s="376"/>
      <c r="V134" s="32"/>
      <c r="W134" s="10">
        <f>L134+S134+V134</f>
        <v>3.9567051730914535</v>
      </c>
      <c r="X134" s="48"/>
      <c r="Y134" s="265"/>
      <c r="Z134" s="48"/>
      <c r="AA134" s="8">
        <f t="shared" ref="AA134:AA135" si="108">SUM(Y134:Z134)</f>
        <v>0</v>
      </c>
      <c r="AB134" s="28">
        <v>0.76350520327436966</v>
      </c>
      <c r="AC134" s="48">
        <v>6.3754409996696682E-2</v>
      </c>
      <c r="AD134" s="8">
        <f>SUM(AB134:AC134)</f>
        <v>0.82725961327106634</v>
      </c>
      <c r="AE134" s="266">
        <f>AA134+AD134</f>
        <v>0.82725961327106634</v>
      </c>
      <c r="AF134" s="247"/>
      <c r="AG134" s="266">
        <f>W134+AE134</f>
        <v>4.7839647863625201</v>
      </c>
      <c r="AH134" s="16"/>
    </row>
    <row r="135" spans="1:34" ht="22.5" customHeight="1" x14ac:dyDescent="0.35">
      <c r="A135" s="2" t="s">
        <v>68</v>
      </c>
      <c r="B135" s="6">
        <v>81.301244639645162</v>
      </c>
      <c r="C135" s="1">
        <f>+C134</f>
        <v>2.0607758044143953E-2</v>
      </c>
      <c r="D135" s="30">
        <f>+B135*C135</f>
        <v>1.6754363782215631</v>
      </c>
      <c r="E135" s="88"/>
      <c r="F135" s="304"/>
      <c r="G135" s="32"/>
      <c r="H135" s="88"/>
      <c r="I135" s="119"/>
      <c r="J135" s="32"/>
      <c r="K135" s="6">
        <f>+B135+E135+H135</f>
        <v>81.301244639645162</v>
      </c>
      <c r="L135" s="8">
        <f>+D135+G135+J135</f>
        <v>1.6754363782215631</v>
      </c>
      <c r="M135" s="115">
        <v>282.80653154301581</v>
      </c>
      <c r="N135" s="33">
        <f>N134</f>
        <v>9.2675853276772493</v>
      </c>
      <c r="O135" s="49">
        <f>O134</f>
        <v>2.1609629574390468</v>
      </c>
      <c r="P135" s="49">
        <f>P134</f>
        <v>-7.6381136379063896</v>
      </c>
      <c r="Q135" s="49">
        <f>Q108</f>
        <v>-0.32</v>
      </c>
      <c r="R135" s="47">
        <f>SUM(N135:Q135)</f>
        <v>3.4704346472099066</v>
      </c>
      <c r="S135" s="30">
        <f>+M135*R135/1000</f>
        <v>0.98146158552414342</v>
      </c>
      <c r="T135" s="138"/>
      <c r="U135" s="376"/>
      <c r="V135" s="32"/>
      <c r="W135" s="90">
        <f>L135+S135+V135</f>
        <v>2.6568979637457066</v>
      </c>
      <c r="X135" s="50"/>
      <c r="Y135" s="268"/>
      <c r="Z135" s="50"/>
      <c r="AA135" s="8">
        <f t="shared" si="108"/>
        <v>0</v>
      </c>
      <c r="AB135" s="29">
        <v>0.49746203602293387</v>
      </c>
      <c r="AC135" s="50">
        <v>4.1539204273111578E-2</v>
      </c>
      <c r="AD135" s="8">
        <f>SUM(AB135:AC135)</f>
        <v>0.53900124029604546</v>
      </c>
      <c r="AE135" s="266">
        <f>AA135+AD135</f>
        <v>0.53900124029604546</v>
      </c>
      <c r="AF135" s="247"/>
      <c r="AG135" s="266">
        <f>W135+AE135</f>
        <v>3.1958992040417522</v>
      </c>
      <c r="AH135" s="16"/>
    </row>
    <row r="136" spans="1:34" ht="22.5" customHeight="1" x14ac:dyDescent="0.35">
      <c r="A136" s="2" t="s">
        <v>69</v>
      </c>
      <c r="B136" s="6">
        <f>SUM(B134:B135)</f>
        <v>206.08247178878548</v>
      </c>
      <c r="C136" s="1"/>
      <c r="D136" s="32">
        <f>SUM(D134:D135)</f>
        <v>4.2468977157624135</v>
      </c>
      <c r="E136" s="88"/>
      <c r="F136" s="304"/>
      <c r="G136" s="32"/>
      <c r="H136" s="88"/>
      <c r="I136" s="119"/>
      <c r="J136" s="32"/>
      <c r="K136" s="6">
        <f>+B136+E136+H136</f>
        <v>206.08247178878548</v>
      </c>
      <c r="L136" s="8">
        <f>+D136+G136+J136</f>
        <v>4.2468977157624135</v>
      </c>
      <c r="M136" s="6">
        <f>SUM(M134:M135)</f>
        <v>648.2643126368713</v>
      </c>
      <c r="N136" s="6"/>
      <c r="O136" s="7"/>
      <c r="P136" s="7"/>
      <c r="Q136" s="7"/>
      <c r="R136" s="47"/>
      <c r="S136" s="32">
        <f>SUM(S134:S135)</f>
        <v>2.3667054210747467</v>
      </c>
      <c r="T136" s="138"/>
      <c r="U136" s="376"/>
      <c r="V136" s="32"/>
      <c r="W136" s="94">
        <f>+W134+W135</f>
        <v>6.6136031368371597</v>
      </c>
      <c r="X136" s="20"/>
      <c r="Y136" s="269">
        <f t="shared" ref="Y136:AE136" si="109">+Y134+Y135</f>
        <v>0</v>
      </c>
      <c r="Z136" s="20">
        <f t="shared" si="109"/>
        <v>0</v>
      </c>
      <c r="AA136" s="30">
        <f t="shared" si="109"/>
        <v>0</v>
      </c>
      <c r="AB136" s="31">
        <f t="shared" si="109"/>
        <v>1.2609672392973035</v>
      </c>
      <c r="AC136" s="20">
        <f t="shared" si="109"/>
        <v>0.10529361426980827</v>
      </c>
      <c r="AD136" s="30">
        <f t="shared" si="109"/>
        <v>1.3662608535671117</v>
      </c>
      <c r="AE136" s="293">
        <f t="shared" si="109"/>
        <v>1.3662608535671117</v>
      </c>
      <c r="AF136" s="247"/>
      <c r="AG136" s="293">
        <f>SUM(AG134:AG135)</f>
        <v>7.9798639904042723</v>
      </c>
      <c r="AH136" s="16"/>
    </row>
    <row r="137" spans="1:34" ht="22.5" customHeight="1" x14ac:dyDescent="0.35">
      <c r="A137" s="2" t="s">
        <v>70</v>
      </c>
      <c r="B137" s="6">
        <f>B136</f>
        <v>206.08247178878548</v>
      </c>
      <c r="C137" s="1">
        <f>C132+C135</f>
        <v>0.10334241090641695</v>
      </c>
      <c r="D137" s="8">
        <f>D132+D136</f>
        <v>21.297059480206748</v>
      </c>
      <c r="E137" s="88"/>
      <c r="F137" s="304"/>
      <c r="G137" s="32"/>
      <c r="H137" s="88"/>
      <c r="I137" s="119"/>
      <c r="J137" s="32"/>
      <c r="K137" s="6">
        <f>+B137+E137+H137</f>
        <v>206.08247178878548</v>
      </c>
      <c r="L137" s="8">
        <f>L132+L136</f>
        <v>21.297059480206748</v>
      </c>
      <c r="M137" s="6">
        <f>M136</f>
        <v>648.2643126368713</v>
      </c>
      <c r="N137" s="6"/>
      <c r="O137" s="7"/>
      <c r="P137" s="7"/>
      <c r="Q137" s="7"/>
      <c r="R137" s="47"/>
      <c r="S137" s="8">
        <f>S132+S136</f>
        <v>2.3667054210747467</v>
      </c>
      <c r="T137" s="138"/>
      <c r="U137" s="376"/>
      <c r="V137" s="32"/>
      <c r="W137" s="10">
        <f>W132+W136</f>
        <v>23.663764901281493</v>
      </c>
      <c r="X137" s="48"/>
      <c r="Y137" s="265">
        <f t="shared" ref="Y137:AE137" si="110">Y132+Y136</f>
        <v>0</v>
      </c>
      <c r="Z137" s="48">
        <f t="shared" si="110"/>
        <v>0.46162473680687943</v>
      </c>
      <c r="AA137" s="8">
        <f t="shared" si="110"/>
        <v>0.46162473680687943</v>
      </c>
      <c r="AB137" s="28">
        <f t="shared" si="110"/>
        <v>1.2609672392973035</v>
      </c>
      <c r="AC137" s="48">
        <f t="shared" si="110"/>
        <v>0.10529361426980827</v>
      </c>
      <c r="AD137" s="8">
        <f t="shared" si="110"/>
        <v>1.3662608535671117</v>
      </c>
      <c r="AE137" s="266">
        <f t="shared" si="110"/>
        <v>1.8278855903739912</v>
      </c>
      <c r="AF137" s="247"/>
      <c r="AG137" s="266">
        <f t="shared" ref="AG137" si="111">AG132+AG136</f>
        <v>25.491650491655484</v>
      </c>
      <c r="AH137" s="16"/>
    </row>
    <row r="138" spans="1:34" ht="9" customHeight="1" x14ac:dyDescent="0.35">
      <c r="A138" s="2"/>
      <c r="B138" s="88"/>
      <c r="C138" s="1"/>
      <c r="D138" s="8"/>
      <c r="E138" s="88"/>
      <c r="F138" s="304"/>
      <c r="G138" s="32"/>
      <c r="H138" s="88"/>
      <c r="I138" s="119"/>
      <c r="J138" s="32"/>
      <c r="K138" s="6"/>
      <c r="L138" s="8"/>
      <c r="M138" s="88"/>
      <c r="N138" s="88"/>
      <c r="O138" s="92"/>
      <c r="P138" s="92"/>
      <c r="Q138" s="92"/>
      <c r="R138" s="47"/>
      <c r="S138" s="8"/>
      <c r="T138" s="138"/>
      <c r="U138" s="376"/>
      <c r="V138" s="32"/>
      <c r="W138" s="10"/>
      <c r="X138" s="48"/>
      <c r="Y138" s="265"/>
      <c r="Z138" s="48"/>
      <c r="AA138" s="8"/>
      <c r="AB138" s="28"/>
      <c r="AC138" s="48"/>
      <c r="AD138" s="8"/>
      <c r="AE138" s="266"/>
      <c r="AF138" s="247"/>
      <c r="AG138" s="266"/>
      <c r="AH138" s="16"/>
    </row>
    <row r="139" spans="1:34" ht="22.5" customHeight="1" x14ac:dyDescent="0.35">
      <c r="A139" s="59" t="s">
        <v>83</v>
      </c>
      <c r="B139" s="6">
        <f>B129+B137</f>
        <v>537.04964125266588</v>
      </c>
      <c r="C139" s="1"/>
      <c r="D139" s="8">
        <f>D129+D137</f>
        <v>55.500004703476797</v>
      </c>
      <c r="E139" s="88"/>
      <c r="F139" s="304"/>
      <c r="G139" s="32"/>
      <c r="H139" s="88"/>
      <c r="I139" s="119"/>
      <c r="J139" s="32"/>
      <c r="K139" s="6">
        <f t="shared" ref="K139:S139" si="112">K129+K137</f>
        <v>537.04964125266588</v>
      </c>
      <c r="L139" s="8">
        <f t="shared" si="112"/>
        <v>55.500004703476797</v>
      </c>
      <c r="M139" s="88">
        <f t="shared" si="112"/>
        <v>1335.6680641342759</v>
      </c>
      <c r="N139" s="6"/>
      <c r="O139" s="92"/>
      <c r="P139" s="92"/>
      <c r="Q139" s="92"/>
      <c r="R139" s="47"/>
      <c r="S139" s="8">
        <f t="shared" si="112"/>
        <v>3.2668411731028812</v>
      </c>
      <c r="T139" s="138"/>
      <c r="U139" s="376"/>
      <c r="V139" s="32"/>
      <c r="W139" s="10">
        <f t="shared" ref="W139" si="113">W129+W137</f>
        <v>58.76684587657968</v>
      </c>
      <c r="X139" s="48"/>
      <c r="Y139" s="265">
        <f t="shared" ref="Y139:AA139" si="114">Y129+Y137</f>
        <v>0</v>
      </c>
      <c r="Z139" s="48">
        <f t="shared" si="114"/>
        <v>1.2029911964059714</v>
      </c>
      <c r="AA139" s="8">
        <f t="shared" si="114"/>
        <v>1.2029911964059714</v>
      </c>
      <c r="AB139" s="28">
        <f t="shared" ref="AB139" si="115">AB129+AB137</f>
        <v>3.2860727922074204</v>
      </c>
      <c r="AC139" s="48">
        <f t="shared" ref="AC139:AE139" si="116">AC129+AC137</f>
        <v>0.27439450468040394</v>
      </c>
      <c r="AD139" s="8">
        <f t="shared" si="116"/>
        <v>3.5604672968878242</v>
      </c>
      <c r="AE139" s="266">
        <f t="shared" si="116"/>
        <v>4.7634584932937951</v>
      </c>
      <c r="AF139" s="247"/>
      <c r="AG139" s="266">
        <f>W139+AE139</f>
        <v>63.530304369873477</v>
      </c>
      <c r="AH139" s="16"/>
    </row>
    <row r="140" spans="1:34" ht="12.6" customHeight="1" x14ac:dyDescent="0.35">
      <c r="A140" s="59"/>
      <c r="B140" s="88"/>
      <c r="C140" s="1"/>
      <c r="D140" s="32"/>
      <c r="E140" s="88"/>
      <c r="F140" s="304"/>
      <c r="G140" s="32"/>
      <c r="H140" s="88"/>
      <c r="I140" s="119"/>
      <c r="J140" s="32"/>
      <c r="K140" s="88"/>
      <c r="L140" s="32"/>
      <c r="M140" s="88"/>
      <c r="N140" s="88"/>
      <c r="O140" s="92"/>
      <c r="P140" s="92"/>
      <c r="Q140" s="92"/>
      <c r="R140" s="47"/>
      <c r="S140" s="32"/>
      <c r="T140" s="138"/>
      <c r="U140" s="376"/>
      <c r="V140" s="32"/>
      <c r="W140" s="94"/>
      <c r="X140" s="20"/>
      <c r="Y140" s="269"/>
      <c r="Z140" s="20"/>
      <c r="AA140" s="32"/>
      <c r="AB140" s="31"/>
      <c r="AC140" s="20"/>
      <c r="AD140" s="32"/>
      <c r="AE140" s="267"/>
      <c r="AF140" s="247"/>
      <c r="AG140" s="267"/>
      <c r="AH140" s="16"/>
    </row>
    <row r="141" spans="1:34" ht="22.5" customHeight="1" x14ac:dyDescent="0.35">
      <c r="A141" s="59" t="s">
        <v>84</v>
      </c>
      <c r="B141" s="88"/>
      <c r="C141" s="1"/>
      <c r="D141" s="32"/>
      <c r="E141" s="88"/>
      <c r="F141" s="304"/>
      <c r="G141" s="32"/>
      <c r="H141" s="88"/>
      <c r="I141" s="119"/>
      <c r="J141" s="32"/>
      <c r="K141" s="88"/>
      <c r="L141" s="32"/>
      <c r="M141" s="88"/>
      <c r="N141" s="88"/>
      <c r="O141" s="92"/>
      <c r="P141" s="92"/>
      <c r="Q141" s="92"/>
      <c r="R141" s="47"/>
      <c r="S141" s="32"/>
      <c r="T141" s="138"/>
      <c r="U141" s="376"/>
      <c r="V141" s="32"/>
      <c r="W141" s="94"/>
      <c r="X141" s="20"/>
      <c r="Y141" s="269"/>
      <c r="Z141" s="20"/>
      <c r="AA141" s="32"/>
      <c r="AB141" s="31"/>
      <c r="AC141" s="20"/>
      <c r="AD141" s="32"/>
      <c r="AE141" s="267"/>
      <c r="AF141" s="247"/>
      <c r="AG141" s="267"/>
      <c r="AH141" s="16"/>
    </row>
    <row r="142" spans="1:34" ht="22.5" customHeight="1" x14ac:dyDescent="0.35">
      <c r="A142" s="2" t="s">
        <v>49</v>
      </c>
      <c r="B142" s="6">
        <f>+B105+B113+B124+B132</f>
        <v>631.16437122774573</v>
      </c>
      <c r="C142" s="1">
        <f>D142/B142</f>
        <v>8.2675626435463639E-2</v>
      </c>
      <c r="D142" s="8">
        <f>D105+D113+D124+D132</f>
        <v>52.181909774999397</v>
      </c>
      <c r="E142" s="88"/>
      <c r="F142" s="304"/>
      <c r="G142" s="32"/>
      <c r="H142" s="88"/>
      <c r="I142" s="119"/>
      <c r="J142" s="32"/>
      <c r="K142" s="6">
        <f>K105+K113+K124+K132</f>
        <v>631.16437122774573</v>
      </c>
      <c r="L142" s="8">
        <f>L105+L113+L124+L132</f>
        <v>52.181909774999397</v>
      </c>
      <c r="M142" s="6">
        <f>M105+M124</f>
        <v>0</v>
      </c>
      <c r="N142" s="6"/>
      <c r="O142" s="7"/>
      <c r="P142" s="7"/>
      <c r="Q142" s="7"/>
      <c r="R142" s="47"/>
      <c r="S142" s="8">
        <f>S105+S124</f>
        <v>0</v>
      </c>
      <c r="T142" s="138"/>
      <c r="U142" s="376"/>
      <c r="V142" s="32"/>
      <c r="W142" s="10">
        <f>L142+S142+V142</f>
        <v>52.181909774999397</v>
      </c>
      <c r="X142" s="48"/>
      <c r="Y142" s="265">
        <f>Y105+Y113+Y124+Y132</f>
        <v>0</v>
      </c>
      <c r="Z142" s="48">
        <f>Z105+Z113+Z124+Z132</f>
        <v>1.4354545794444187</v>
      </c>
      <c r="AA142" s="8">
        <f>SUM(Y142:Z142)</f>
        <v>1.4354545794444187</v>
      </c>
      <c r="AB142" s="28">
        <f>AB105+AB113+AB124+AB132</f>
        <v>0</v>
      </c>
      <c r="AC142" s="48">
        <f>AC105+AC113+AC124+AC132</f>
        <v>0</v>
      </c>
      <c r="AD142" s="8">
        <f>SUM(AB142:AC142)</f>
        <v>0</v>
      </c>
      <c r="AE142" s="266">
        <f>AA142+AD142</f>
        <v>1.4354545794444187</v>
      </c>
      <c r="AF142" s="247"/>
      <c r="AG142" s="266">
        <f>W142+AE142</f>
        <v>53.617364354443815</v>
      </c>
      <c r="AH142" s="16"/>
    </row>
    <row r="143" spans="1:34" ht="22.5" customHeight="1" x14ac:dyDescent="0.35">
      <c r="A143" s="2" t="s">
        <v>50</v>
      </c>
      <c r="B143" s="6">
        <f>B109+B117+B128+B136</f>
        <v>631.16437122774573</v>
      </c>
      <c r="C143" s="1">
        <f>D143/B143</f>
        <v>2.0607758044143949E-2</v>
      </c>
      <c r="D143" s="32">
        <f>D109+D117+D128+D136</f>
        <v>13.006882648345636</v>
      </c>
      <c r="E143" s="88"/>
      <c r="F143" s="304"/>
      <c r="G143" s="32"/>
      <c r="H143" s="88"/>
      <c r="I143" s="119"/>
      <c r="J143" s="32"/>
      <c r="K143" s="6">
        <f>K109+K117+K128+K136</f>
        <v>631.16437122774573</v>
      </c>
      <c r="L143" s="32">
        <f>L109+L117+L128+L136</f>
        <v>13.006882648345636</v>
      </c>
      <c r="M143" s="88">
        <f>M109+M117+M128+M136</f>
        <v>1521.088636727115</v>
      </c>
      <c r="N143" s="6"/>
      <c r="O143" s="92"/>
      <c r="P143" s="92"/>
      <c r="Q143" s="92"/>
      <c r="R143" s="47"/>
      <c r="S143" s="32">
        <f>S109+S117+S128+S136</f>
        <v>5.1915517667115054</v>
      </c>
      <c r="T143" s="138"/>
      <c r="U143" s="376"/>
      <c r="V143" s="32"/>
      <c r="W143" s="90">
        <f>L143+S143+V143</f>
        <v>18.198434415057143</v>
      </c>
      <c r="X143" s="50"/>
      <c r="Y143" s="268">
        <f>Y109+Y117+Y128+Y136</f>
        <v>0</v>
      </c>
      <c r="Z143" s="50">
        <f>Z109+Z117+Z128+Z136</f>
        <v>0</v>
      </c>
      <c r="AA143" s="8">
        <f>SUM(Y143:Z143)</f>
        <v>0</v>
      </c>
      <c r="AB143" s="29">
        <f>AB109+AB117+AB128+AB136</f>
        <v>3.8619373487793087</v>
      </c>
      <c r="AC143" s="50">
        <f>AC109+AC117+AC128+AC136</f>
        <v>0.32248049660920647</v>
      </c>
      <c r="AD143" s="8">
        <f>SUM(AB143:AC143)</f>
        <v>4.1844178453885155</v>
      </c>
      <c r="AE143" s="293">
        <f>AA143+AD143</f>
        <v>4.1844178453885155</v>
      </c>
      <c r="AF143" s="247"/>
      <c r="AG143" s="293">
        <f>W143+AE143</f>
        <v>22.382852260445659</v>
      </c>
      <c r="AH143" s="16"/>
    </row>
    <row r="144" spans="1:34" s="16" customFormat="1" ht="17.25" customHeight="1" x14ac:dyDescent="0.2">
      <c r="A144" s="2" t="s">
        <v>70</v>
      </c>
      <c r="B144" s="6">
        <f>B110+B118+B129+B137</f>
        <v>631.16437122774573</v>
      </c>
      <c r="C144" s="123"/>
      <c r="D144" s="8">
        <f>SUM(D142:D143)</f>
        <v>65.188792423345035</v>
      </c>
      <c r="E144" s="6"/>
      <c r="F144" s="304"/>
      <c r="G144" s="8"/>
      <c r="H144" s="6"/>
      <c r="I144" s="1"/>
      <c r="J144" s="8"/>
      <c r="K144" s="6">
        <f>K110+K118+K129+K137</f>
        <v>631.16437122774573</v>
      </c>
      <c r="L144" s="8">
        <f>SUM(L142:L143)</f>
        <v>65.188792423345035</v>
      </c>
      <c r="M144" s="131">
        <f>M143</f>
        <v>1521.088636727115</v>
      </c>
      <c r="N144" s="160"/>
      <c r="O144" s="139"/>
      <c r="P144" s="139"/>
      <c r="Q144" s="139"/>
      <c r="R144" s="47"/>
      <c r="S144" s="8">
        <f>SUM(S142:S143)</f>
        <v>5.1915517667115054</v>
      </c>
      <c r="T144" s="102"/>
      <c r="U144" s="369"/>
      <c r="V144" s="8"/>
      <c r="W144" s="10">
        <f>SUM(W142:W143)</f>
        <v>70.380344190056547</v>
      </c>
      <c r="X144" s="48"/>
      <c r="Y144" s="250">
        <f t="shared" ref="Y144:AD144" si="117">SUM(Y142:Y143)</f>
        <v>0</v>
      </c>
      <c r="Z144" s="249">
        <f t="shared" si="117"/>
        <v>1.4354545794444187</v>
      </c>
      <c r="AA144" s="124">
        <f t="shared" si="117"/>
        <v>1.4354545794444187</v>
      </c>
      <c r="AB144" s="294">
        <f t="shared" si="117"/>
        <v>3.8619373487793087</v>
      </c>
      <c r="AC144" s="249">
        <f t="shared" si="117"/>
        <v>0.32248049660920647</v>
      </c>
      <c r="AD144" s="124">
        <f t="shared" si="117"/>
        <v>4.1844178453885155</v>
      </c>
      <c r="AE144" s="295">
        <f t="shared" ref="AE144" si="118">SUM(AE142:AE143)</f>
        <v>5.6198724248329341</v>
      </c>
      <c r="AF144" s="247"/>
      <c r="AG144" s="295">
        <f>SUM(AG142:AG143)</f>
        <v>76.000216614889467</v>
      </c>
    </row>
    <row r="145" spans="1:34" ht="18" customHeight="1" x14ac:dyDescent="0.35">
      <c r="A145" s="133"/>
      <c r="B145" s="140"/>
      <c r="C145" s="1"/>
      <c r="D145" s="141"/>
      <c r="E145" s="140"/>
      <c r="F145" s="307"/>
      <c r="G145" s="141"/>
      <c r="H145" s="140"/>
      <c r="I145" s="142"/>
      <c r="J145" s="141"/>
      <c r="K145" s="140"/>
      <c r="L145" s="141"/>
      <c r="M145" s="140"/>
      <c r="N145" s="88"/>
      <c r="O145" s="143"/>
      <c r="P145" s="143"/>
      <c r="Q145" s="143"/>
      <c r="R145" s="109"/>
      <c r="S145" s="141"/>
      <c r="T145" s="144"/>
      <c r="U145" s="311"/>
      <c r="V145" s="141"/>
      <c r="W145" s="111"/>
      <c r="X145" s="101"/>
      <c r="Y145" s="270"/>
      <c r="Z145" s="101"/>
      <c r="AA145" s="224"/>
      <c r="AB145" s="221"/>
      <c r="AC145" s="101"/>
      <c r="AD145" s="224"/>
      <c r="AE145" s="271"/>
      <c r="AF145" s="247"/>
      <c r="AG145" s="271"/>
      <c r="AH145" s="16"/>
    </row>
    <row r="146" spans="1:34" ht="18" customHeight="1" x14ac:dyDescent="0.35">
      <c r="A146" s="59" t="s">
        <v>85</v>
      </c>
      <c r="B146" s="88"/>
      <c r="C146" s="1"/>
      <c r="D146" s="32"/>
      <c r="E146" s="88"/>
      <c r="F146" s="304"/>
      <c r="G146" s="32"/>
      <c r="H146" s="88"/>
      <c r="I146" s="145"/>
      <c r="J146" s="32"/>
      <c r="K146" s="88"/>
      <c r="L146" s="32"/>
      <c r="M146" s="88"/>
      <c r="N146" s="88"/>
      <c r="O146" s="92"/>
      <c r="P146" s="92"/>
      <c r="Q146" s="92"/>
      <c r="R146" s="47"/>
      <c r="S146" s="32"/>
      <c r="T146" s="146"/>
      <c r="U146" s="312"/>
      <c r="V146" s="32"/>
      <c r="W146" s="103"/>
      <c r="X146" s="101"/>
      <c r="Y146" s="270"/>
      <c r="Z146" s="101"/>
      <c r="AA146" s="224"/>
      <c r="AB146" s="221"/>
      <c r="AC146" s="101"/>
      <c r="AD146" s="224"/>
      <c r="AE146" s="271"/>
      <c r="AF146" s="247"/>
      <c r="AG146" s="271"/>
      <c r="AH146" s="16"/>
    </row>
    <row r="147" spans="1:34" ht="18" customHeight="1" x14ac:dyDescent="0.35">
      <c r="A147" s="2" t="s">
        <v>49</v>
      </c>
      <c r="B147" s="6">
        <f>B94+B99+B142</f>
        <v>1299.3300527673671</v>
      </c>
      <c r="C147" s="1"/>
      <c r="D147" s="8">
        <f>D94+D99+D142</f>
        <v>109.51428065872273</v>
      </c>
      <c r="E147" s="6">
        <f>E94+E99+E142</f>
        <v>92.199393993134038</v>
      </c>
      <c r="F147" s="304"/>
      <c r="G147" s="8">
        <f>G94+G99+G142</f>
        <v>8.1165247685499367</v>
      </c>
      <c r="H147" s="6">
        <f>H94+H99+H142</f>
        <v>0</v>
      </c>
      <c r="I147" s="1"/>
      <c r="J147" s="8">
        <f>J94+J99+J142</f>
        <v>0</v>
      </c>
      <c r="K147" s="6">
        <f t="shared" ref="K147:K149" si="119">+B147+E147+H147</f>
        <v>1391.5294467605011</v>
      </c>
      <c r="L147" s="8">
        <f>D147+G147+J147</f>
        <v>117.63080542727266</v>
      </c>
      <c r="M147" s="6">
        <f>M94+M99+M142</f>
        <v>0</v>
      </c>
      <c r="N147" s="6"/>
      <c r="O147" s="7"/>
      <c r="P147" s="7"/>
      <c r="Q147" s="7"/>
      <c r="R147" s="47"/>
      <c r="S147" s="8">
        <f>S94+S99+S142</f>
        <v>0</v>
      </c>
      <c r="T147" s="146"/>
      <c r="U147" s="312"/>
      <c r="V147" s="32"/>
      <c r="W147" s="10">
        <f>L147+S147+V147</f>
        <v>117.63080542727266</v>
      </c>
      <c r="X147" s="48"/>
      <c r="Y147" s="265">
        <f t="shared" ref="Y147:AC148" si="120">Y94+Y99+Y142</f>
        <v>0</v>
      </c>
      <c r="Z147" s="48">
        <f>Z94+Z99+Z142</f>
        <v>2.8374892555148072</v>
      </c>
      <c r="AA147" s="8">
        <f>AA94+AA99+AA142</f>
        <v>2.8374892555148072</v>
      </c>
      <c r="AB147" s="28">
        <f t="shared" si="120"/>
        <v>0</v>
      </c>
      <c r="AC147" s="48">
        <f t="shared" si="120"/>
        <v>0</v>
      </c>
      <c r="AD147" s="8">
        <f t="shared" ref="AD147:AD148" si="121">SUM(AB147:AC147)</f>
        <v>0</v>
      </c>
      <c r="AE147" s="266">
        <f>AA147+AD147</f>
        <v>2.8374892555148072</v>
      </c>
      <c r="AF147" s="247"/>
      <c r="AG147" s="266">
        <f>W147+AE147</f>
        <v>120.46829468278747</v>
      </c>
      <c r="AH147" s="16"/>
    </row>
    <row r="148" spans="1:34" ht="18" customHeight="1" x14ac:dyDescent="0.35">
      <c r="A148" s="2" t="s">
        <v>50</v>
      </c>
      <c r="B148" s="6">
        <f>B95+B100+B143</f>
        <v>1299.3300527673671</v>
      </c>
      <c r="C148" s="1"/>
      <c r="D148" s="32">
        <f>D95+D100+D143</f>
        <v>32.489514010830717</v>
      </c>
      <c r="E148" s="6">
        <f>E95+E100+E143</f>
        <v>92.199393993134038</v>
      </c>
      <c r="F148" s="304"/>
      <c r="G148" s="32">
        <f>G95+G100+G143</f>
        <v>2.501508839282045</v>
      </c>
      <c r="H148" s="6">
        <f>H95+H100+H143</f>
        <v>0</v>
      </c>
      <c r="I148" s="1"/>
      <c r="J148" s="32">
        <f>J95+J100+J143</f>
        <v>0</v>
      </c>
      <c r="K148" s="6">
        <f t="shared" si="119"/>
        <v>1391.5294467605011</v>
      </c>
      <c r="L148" s="30">
        <f>D148+G148+J148</f>
        <v>34.991022850112763</v>
      </c>
      <c r="M148" s="6">
        <f>M95+M100+M143</f>
        <v>3927.4996404909543</v>
      </c>
      <c r="N148" s="6"/>
      <c r="O148" s="7"/>
      <c r="P148" s="7"/>
      <c r="Q148" s="7"/>
      <c r="R148" s="47"/>
      <c r="S148" s="32">
        <f>S95+S100+S143</f>
        <v>27.860999530152508</v>
      </c>
      <c r="T148" s="146"/>
      <c r="U148" s="312"/>
      <c r="V148" s="32"/>
      <c r="W148" s="10">
        <f>L148+S148+V148</f>
        <v>62.852022380265268</v>
      </c>
      <c r="X148" s="48"/>
      <c r="Y148" s="265">
        <f t="shared" si="120"/>
        <v>0</v>
      </c>
      <c r="Z148" s="48">
        <f t="shared" si="120"/>
        <v>0</v>
      </c>
      <c r="AA148" s="8">
        <f t="shared" ref="AA148" si="122">AA95+AA100+AA143</f>
        <v>0</v>
      </c>
      <c r="AB148" s="28">
        <f t="shared" si="120"/>
        <v>7.671943762577027</v>
      </c>
      <c r="AC148" s="48">
        <f t="shared" si="120"/>
        <v>0.35473739980578189</v>
      </c>
      <c r="AD148" s="30">
        <f t="shared" si="121"/>
        <v>8.0266811623828094</v>
      </c>
      <c r="AE148" s="293">
        <f>AA148+AD148</f>
        <v>8.0266811623828094</v>
      </c>
      <c r="AF148" s="247"/>
      <c r="AG148" s="293">
        <f>W148+AE148</f>
        <v>70.878703542648083</v>
      </c>
      <c r="AH148" s="16"/>
    </row>
    <row r="149" spans="1:34" s="16" customFormat="1" ht="22.5" customHeight="1" x14ac:dyDescent="0.25">
      <c r="A149" s="129" t="s">
        <v>86</v>
      </c>
      <c r="B149" s="61">
        <f>B96+B101+B144</f>
        <v>1299.3300527673671</v>
      </c>
      <c r="C149" s="96"/>
      <c r="D149" s="97">
        <f>SUM(D147:D148)</f>
        <v>142.00379466955343</v>
      </c>
      <c r="E149" s="61">
        <f>E96+E101+E144</f>
        <v>92.199393993134038</v>
      </c>
      <c r="F149" s="306"/>
      <c r="G149" s="97">
        <f>SUM(G147:G148)</f>
        <v>10.618033607831983</v>
      </c>
      <c r="H149" s="61"/>
      <c r="I149" s="96"/>
      <c r="J149" s="97">
        <f>SUM(J147:J148)</f>
        <v>0</v>
      </c>
      <c r="K149" s="61">
        <f t="shared" si="119"/>
        <v>1391.5294467605011</v>
      </c>
      <c r="L149" s="97">
        <f>SUM(L147:L148)</f>
        <v>152.62182827738542</v>
      </c>
      <c r="M149" s="147">
        <f>+M96+M101+M144</f>
        <v>3927.4996404909543</v>
      </c>
      <c r="N149" s="147"/>
      <c r="O149" s="148"/>
      <c r="P149" s="148"/>
      <c r="Q149" s="148"/>
      <c r="R149" s="99"/>
      <c r="S149" s="97">
        <f>SUM(S147:S148)</f>
        <v>27.860999530152508</v>
      </c>
      <c r="T149" s="149"/>
      <c r="U149" s="362"/>
      <c r="V149" s="97"/>
      <c r="W149" s="114">
        <f>SUM(W147:W148)</f>
        <v>180.48282780753794</v>
      </c>
      <c r="X149" s="101"/>
      <c r="Y149" s="270">
        <f>SUM(Y147:Y148)</f>
        <v>0</v>
      </c>
      <c r="Z149" s="101">
        <f>SUM(Z147:Z148)</f>
        <v>2.8374892555148072</v>
      </c>
      <c r="AA149" s="224">
        <f>SUM(AA147:AA148)</f>
        <v>2.8374892555148072</v>
      </c>
      <c r="AB149" s="221">
        <f>SUM(AB147:AB148)</f>
        <v>7.671943762577027</v>
      </c>
      <c r="AC149" s="101">
        <f>SUM(AC147:AC148)</f>
        <v>0.35473739980578189</v>
      </c>
      <c r="AD149" s="8">
        <f t="shared" ref="AD149" si="123">SUM(AD147:AD148)</f>
        <v>8.0266811623828094</v>
      </c>
      <c r="AE149" s="266">
        <f>SUM(AE147:AE148)</f>
        <v>10.864170417897617</v>
      </c>
      <c r="AF149" s="247"/>
      <c r="AG149" s="266">
        <f>SUM(AG147:AG148)</f>
        <v>191.34699822543556</v>
      </c>
    </row>
    <row r="150" spans="1:34" ht="7.5" customHeight="1" thickBot="1" x14ac:dyDescent="0.3">
      <c r="A150" s="59"/>
      <c r="B150" s="6"/>
      <c r="C150" s="1"/>
      <c r="D150" s="8"/>
      <c r="E150" s="6"/>
      <c r="F150" s="304"/>
      <c r="G150" s="8"/>
      <c r="H150" s="6"/>
      <c r="I150" s="1"/>
      <c r="J150" s="8"/>
      <c r="K150" s="6"/>
      <c r="L150" s="8"/>
      <c r="M150" s="6"/>
      <c r="N150" s="6"/>
      <c r="O150" s="7"/>
      <c r="P150" s="7"/>
      <c r="Q150" s="7"/>
      <c r="R150" s="47"/>
      <c r="S150" s="8"/>
      <c r="T150" s="102"/>
      <c r="U150" s="369"/>
      <c r="V150" s="8"/>
      <c r="W150" s="103"/>
      <c r="X150" s="101"/>
      <c r="Y150" s="272"/>
      <c r="Z150" s="273"/>
      <c r="AA150" s="274"/>
      <c r="AB150" s="275"/>
      <c r="AC150" s="273"/>
      <c r="AD150" s="274"/>
      <c r="AE150" s="276"/>
      <c r="AF150" s="247"/>
      <c r="AG150" s="276"/>
      <c r="AH150" s="16"/>
    </row>
    <row r="151" spans="1:34" ht="22.5" customHeight="1" thickTop="1" x14ac:dyDescent="0.3">
      <c r="A151" s="72" t="s">
        <v>87</v>
      </c>
      <c r="B151" s="105"/>
      <c r="C151" s="106"/>
      <c r="D151" s="107"/>
      <c r="E151" s="105"/>
      <c r="F151" s="307"/>
      <c r="G151" s="107"/>
      <c r="H151" s="105"/>
      <c r="I151" s="106"/>
      <c r="J151" s="107"/>
      <c r="K151" s="105"/>
      <c r="L151" s="107"/>
      <c r="M151" s="105"/>
      <c r="N151" s="105"/>
      <c r="O151" s="108"/>
      <c r="P151" s="108"/>
      <c r="Q151" s="108"/>
      <c r="R151" s="109"/>
      <c r="S151" s="107"/>
      <c r="T151" s="110"/>
      <c r="U151" s="374"/>
      <c r="V151" s="107"/>
      <c r="W151" s="111"/>
      <c r="X151" s="101"/>
      <c r="Y151" s="270"/>
      <c r="Z151" s="101"/>
      <c r="AA151" s="224"/>
      <c r="AB151" s="221"/>
      <c r="AC151" s="101"/>
      <c r="AD151" s="224"/>
      <c r="AE151" s="271"/>
      <c r="AF151" s="247"/>
      <c r="AG151" s="271"/>
      <c r="AH151" s="16"/>
    </row>
    <row r="152" spans="1:34" ht="22.5" customHeight="1" x14ac:dyDescent="0.3">
      <c r="A152" s="84"/>
      <c r="B152" s="6"/>
      <c r="C152" s="38"/>
      <c r="D152" s="8"/>
      <c r="E152" s="6"/>
      <c r="F152" s="304"/>
      <c r="G152" s="8"/>
      <c r="H152" s="6"/>
      <c r="I152" s="38"/>
      <c r="J152" s="8"/>
      <c r="K152" s="6"/>
      <c r="L152" s="8"/>
      <c r="M152" s="6"/>
      <c r="N152" s="6"/>
      <c r="O152" s="7"/>
      <c r="P152" s="7"/>
      <c r="Q152" s="7"/>
      <c r="R152" s="47"/>
      <c r="S152" s="8"/>
      <c r="T152" s="102"/>
      <c r="U152" s="369"/>
      <c r="V152" s="8"/>
      <c r="W152" s="103"/>
      <c r="X152" s="101"/>
      <c r="Y152" s="270"/>
      <c r="Z152" s="101"/>
      <c r="AA152" s="224"/>
      <c r="AB152" s="221"/>
      <c r="AC152" s="101"/>
      <c r="AD152" s="224"/>
      <c r="AE152" s="271"/>
      <c r="AF152" s="247"/>
      <c r="AG152" s="271"/>
      <c r="AH152" s="16"/>
    </row>
    <row r="153" spans="1:34" ht="22.5" customHeight="1" x14ac:dyDescent="0.25">
      <c r="A153" s="59" t="s">
        <v>88</v>
      </c>
      <c r="B153" s="6"/>
      <c r="C153" s="1"/>
      <c r="D153" s="8"/>
      <c r="E153" s="6"/>
      <c r="F153" s="304"/>
      <c r="G153" s="8"/>
      <c r="H153" s="6"/>
      <c r="I153" s="1"/>
      <c r="J153" s="8"/>
      <c r="K153" s="6"/>
      <c r="L153" s="8"/>
      <c r="M153" s="6"/>
      <c r="N153" s="6"/>
      <c r="O153" s="7"/>
      <c r="P153" s="7"/>
      <c r="Q153" s="7"/>
      <c r="R153" s="47"/>
      <c r="S153" s="8"/>
      <c r="T153" s="102"/>
      <c r="U153" s="369"/>
      <c r="V153" s="8"/>
      <c r="W153" s="10"/>
      <c r="X153" s="48"/>
      <c r="Y153" s="265"/>
      <c r="Z153" s="48"/>
      <c r="AA153" s="8"/>
      <c r="AB153" s="28"/>
      <c r="AC153" s="48"/>
      <c r="AD153" s="8"/>
      <c r="AE153" s="266"/>
      <c r="AF153" s="247"/>
      <c r="AG153" s="266"/>
      <c r="AH153" s="16"/>
    </row>
    <row r="154" spans="1:34" ht="22.5" customHeight="1" x14ac:dyDescent="0.2">
      <c r="A154" s="2" t="s">
        <v>49</v>
      </c>
      <c r="B154" s="6">
        <v>42.52820086574247</v>
      </c>
      <c r="C154" s="1">
        <v>9.0045792137604469E-2</v>
      </c>
      <c r="D154" s="8">
        <f>+B154*C154</f>
        <v>3.8294855351429367</v>
      </c>
      <c r="E154" s="6"/>
      <c r="F154" s="304"/>
      <c r="G154" s="8"/>
      <c r="H154" s="6"/>
      <c r="I154" s="1"/>
      <c r="J154" s="8"/>
      <c r="K154" s="6">
        <f>+B154+E154+H154</f>
        <v>42.52820086574247</v>
      </c>
      <c r="L154" s="8">
        <f>+D154+G154+J154</f>
        <v>3.8294855351429367</v>
      </c>
      <c r="M154" s="6"/>
      <c r="N154" s="6"/>
      <c r="O154" s="7"/>
      <c r="P154" s="7"/>
      <c r="Q154" s="7"/>
      <c r="R154" s="47"/>
      <c r="S154" s="8"/>
      <c r="T154" s="102"/>
      <c r="U154" s="369"/>
      <c r="V154" s="8"/>
      <c r="W154" s="10">
        <f>L154+S154+V154</f>
        <v>3.8294855351429367</v>
      </c>
      <c r="X154" s="48"/>
      <c r="Y154" s="265">
        <v>0</v>
      </c>
      <c r="Z154" s="48">
        <v>4.4654610909029592E-2</v>
      </c>
      <c r="AA154" s="8">
        <f>SUM(Y154:Z154)</f>
        <v>4.4654610909029592E-2</v>
      </c>
      <c r="AB154" s="28"/>
      <c r="AC154" s="48"/>
      <c r="AD154" s="8">
        <f>SUM(AB154:AC154)</f>
        <v>0</v>
      </c>
      <c r="AE154" s="266">
        <f>AA154+AD154</f>
        <v>4.4654610909029592E-2</v>
      </c>
      <c r="AF154" s="247"/>
      <c r="AG154" s="266">
        <f>W154+AE154</f>
        <v>3.8741401460519662</v>
      </c>
      <c r="AH154" s="16"/>
    </row>
    <row r="155" spans="1:34" ht="22.5" customHeight="1" x14ac:dyDescent="0.2">
      <c r="A155" s="2" t="s">
        <v>50</v>
      </c>
      <c r="B155" s="6"/>
      <c r="C155" s="1"/>
      <c r="D155" s="8"/>
      <c r="E155" s="6"/>
      <c r="F155" s="304"/>
      <c r="G155" s="8"/>
      <c r="H155" s="6"/>
      <c r="I155" s="1"/>
      <c r="J155" s="8"/>
      <c r="K155" s="6"/>
      <c r="L155" s="8"/>
      <c r="M155" s="6"/>
      <c r="N155" s="6"/>
      <c r="O155" s="7"/>
      <c r="P155" s="7"/>
      <c r="Q155" s="7"/>
      <c r="R155" s="47"/>
      <c r="S155" s="8"/>
      <c r="T155" s="102"/>
      <c r="U155" s="369"/>
      <c r="V155" s="8"/>
      <c r="W155" s="10"/>
      <c r="X155" s="48"/>
      <c r="Y155" s="265"/>
      <c r="Z155" s="48"/>
      <c r="AA155" s="8"/>
      <c r="AB155" s="28"/>
      <c r="AC155" s="48"/>
      <c r="AD155" s="8"/>
      <c r="AE155" s="266"/>
      <c r="AF155" s="247"/>
      <c r="AG155" s="266"/>
      <c r="AH155" s="16"/>
    </row>
    <row r="156" spans="1:34" ht="22.5" customHeight="1" x14ac:dyDescent="0.2">
      <c r="A156" s="2" t="s">
        <v>67</v>
      </c>
      <c r="B156" s="6">
        <v>0</v>
      </c>
      <c r="C156" s="1">
        <v>2.5950154073764328E-2</v>
      </c>
      <c r="D156" s="8">
        <f>+B156*C156</f>
        <v>0</v>
      </c>
      <c r="E156" s="6"/>
      <c r="F156" s="304"/>
      <c r="G156" s="8"/>
      <c r="H156" s="6"/>
      <c r="I156" s="1"/>
      <c r="J156" s="8"/>
      <c r="K156" s="6">
        <f>+B156+E156+H156</f>
        <v>0</v>
      </c>
      <c r="L156" s="8">
        <f>+D156+G156+J156</f>
        <v>0</v>
      </c>
      <c r="M156" s="6">
        <v>0</v>
      </c>
      <c r="N156" s="33">
        <v>11.248018057836715</v>
      </c>
      <c r="O156" s="7"/>
      <c r="P156" s="7"/>
      <c r="Q156" s="7"/>
      <c r="R156" s="47">
        <f t="shared" ref="R156:R157" si="124">SUM(N156:Q156)</f>
        <v>11.248018057836715</v>
      </c>
      <c r="S156" s="8">
        <f>+M156*R156/1000</f>
        <v>0</v>
      </c>
      <c r="T156" s="102"/>
      <c r="U156" s="369"/>
      <c r="V156" s="8"/>
      <c r="W156" s="10">
        <f>L156+S156+V156</f>
        <v>0</v>
      </c>
      <c r="X156" s="48"/>
      <c r="Y156" s="265"/>
      <c r="Z156" s="48"/>
      <c r="AA156" s="8">
        <f t="shared" ref="AA156:AA157" si="125">SUM(Y156:Z156)</f>
        <v>0</v>
      </c>
      <c r="AB156" s="349">
        <v>0</v>
      </c>
      <c r="AC156" s="350">
        <v>0</v>
      </c>
      <c r="AD156" s="8">
        <f t="shared" ref="AD156" si="126">SUM(AB156:AC156)</f>
        <v>0</v>
      </c>
      <c r="AE156" s="266">
        <f>AA156+AD156</f>
        <v>0</v>
      </c>
      <c r="AF156" s="247"/>
      <c r="AG156" s="266">
        <f>W156+AE156</f>
        <v>0</v>
      </c>
      <c r="AH156" s="16"/>
    </row>
    <row r="157" spans="1:34" s="23" customFormat="1" ht="22.5" customHeight="1" x14ac:dyDescent="0.2">
      <c r="A157" s="2" t="s">
        <v>68</v>
      </c>
      <c r="B157" s="6">
        <v>42.52820086574247</v>
      </c>
      <c r="C157" s="1">
        <f>+C156</f>
        <v>2.5950154073764328E-2</v>
      </c>
      <c r="D157" s="30">
        <f>+B157*C157</f>
        <v>1.1036133649460145</v>
      </c>
      <c r="E157" s="115"/>
      <c r="F157" s="304"/>
      <c r="G157" s="30"/>
      <c r="H157" s="115"/>
      <c r="I157" s="87"/>
      <c r="J157" s="30"/>
      <c r="K157" s="115">
        <f>+B157+E157+H157</f>
        <v>42.52820086574247</v>
      </c>
      <c r="L157" s="30">
        <f>+D157+G157+J157</f>
        <v>1.1036133649460145</v>
      </c>
      <c r="M157" s="115">
        <v>122.9</v>
      </c>
      <c r="N157" s="33">
        <f>N156</f>
        <v>11.248018057836715</v>
      </c>
      <c r="O157" s="136"/>
      <c r="P157" s="136"/>
      <c r="Q157" s="49">
        <v>-0.32</v>
      </c>
      <c r="R157" s="47">
        <f t="shared" si="124"/>
        <v>10.928018057836715</v>
      </c>
      <c r="S157" s="30">
        <f>+M157*R157/1000</f>
        <v>1.3430534193081323</v>
      </c>
      <c r="T157" s="118"/>
      <c r="U157" s="375"/>
      <c r="V157" s="30"/>
      <c r="W157" s="90">
        <f>L157+S157+V157</f>
        <v>2.4466667842541465</v>
      </c>
      <c r="X157" s="50"/>
      <c r="Y157" s="268"/>
      <c r="Z157" s="50"/>
      <c r="AA157" s="8">
        <f t="shared" si="125"/>
        <v>0</v>
      </c>
      <c r="AB157" s="351">
        <v>0.11907896242407894</v>
      </c>
      <c r="AC157" s="352">
        <v>-6.1795347098761895E-3</v>
      </c>
      <c r="AD157" s="8">
        <f t="shared" ref="AD157" si="127">SUM(AB157:AC157)</f>
        <v>0.11289942771420275</v>
      </c>
      <c r="AE157" s="266">
        <f>AA157+AD157</f>
        <v>0.11289942771420275</v>
      </c>
      <c r="AF157" s="247"/>
      <c r="AG157" s="266">
        <f>W157+AE157</f>
        <v>2.5595662119683493</v>
      </c>
      <c r="AH157" s="16"/>
    </row>
    <row r="158" spans="1:34" ht="22.5" customHeight="1" x14ac:dyDescent="0.2">
      <c r="A158" s="2" t="s">
        <v>69</v>
      </c>
      <c r="B158" s="6">
        <f>SUM(B156:B157)</f>
        <v>42.52820086574247</v>
      </c>
      <c r="C158" s="1"/>
      <c r="D158" s="8">
        <f>SUM(D156:D157)</f>
        <v>1.1036133649460145</v>
      </c>
      <c r="E158" s="6"/>
      <c r="F158" s="304"/>
      <c r="G158" s="8"/>
      <c r="H158" s="6"/>
      <c r="I158" s="1"/>
      <c r="J158" s="8"/>
      <c r="K158" s="6">
        <f>SUM(K156:K157)</f>
        <v>42.52820086574247</v>
      </c>
      <c r="L158" s="30">
        <f>SUM(L156:L157)</f>
        <v>1.1036133649460145</v>
      </c>
      <c r="M158" s="6">
        <f>M156+M157</f>
        <v>122.9</v>
      </c>
      <c r="N158" s="6"/>
      <c r="O158" s="7"/>
      <c r="P158" s="7"/>
      <c r="Q158" s="7"/>
      <c r="R158" s="150"/>
      <c r="S158" s="8">
        <f>SUM(S156:S157)</f>
        <v>1.3430534193081323</v>
      </c>
      <c r="T158" s="102"/>
      <c r="U158" s="369"/>
      <c r="V158" s="8"/>
      <c r="W158" s="90">
        <f>+W156+W157</f>
        <v>2.4466667842541465</v>
      </c>
      <c r="X158" s="50"/>
      <c r="Y158" s="268">
        <f t="shared" ref="Y158:AE158" si="128">+Y156+Y157</f>
        <v>0</v>
      </c>
      <c r="Z158" s="50">
        <f t="shared" si="128"/>
        <v>0</v>
      </c>
      <c r="AA158" s="30">
        <f t="shared" si="128"/>
        <v>0</v>
      </c>
      <c r="AB158" s="351">
        <f t="shared" si="128"/>
        <v>0.11907896242407894</v>
      </c>
      <c r="AC158" s="352">
        <f t="shared" si="128"/>
        <v>-6.1795347098761895E-3</v>
      </c>
      <c r="AD158" s="30">
        <f t="shared" si="128"/>
        <v>0.11289942771420275</v>
      </c>
      <c r="AE158" s="293">
        <f t="shared" si="128"/>
        <v>0.11289942771420275</v>
      </c>
      <c r="AF158" s="247"/>
      <c r="AG158" s="293">
        <f>SUM(AG156:AG157)</f>
        <v>2.5595662119683493</v>
      </c>
      <c r="AH158" s="16"/>
    </row>
    <row r="159" spans="1:34" ht="22.5" customHeight="1" x14ac:dyDescent="0.35">
      <c r="A159" s="2" t="s">
        <v>70</v>
      </c>
      <c r="B159" s="6">
        <f>B158</f>
        <v>42.52820086574247</v>
      </c>
      <c r="C159" s="1">
        <f>C154+C157</f>
        <v>0.1159959462113688</v>
      </c>
      <c r="D159" s="8">
        <f>D154+D158</f>
        <v>4.9330989000889511</v>
      </c>
      <c r="E159" s="6"/>
      <c r="F159" s="304"/>
      <c r="G159" s="8"/>
      <c r="H159" s="6"/>
      <c r="I159" s="1"/>
      <c r="J159" s="8"/>
      <c r="K159" s="88">
        <f>K158</f>
        <v>42.52820086574247</v>
      </c>
      <c r="L159" s="8">
        <f>L154+L158</f>
        <v>4.9330989000889511</v>
      </c>
      <c r="M159" s="6"/>
      <c r="N159" s="6"/>
      <c r="O159" s="7"/>
      <c r="P159" s="7"/>
      <c r="Q159" s="7"/>
      <c r="R159" s="47"/>
      <c r="S159" s="8">
        <f>S154+S158</f>
        <v>1.3430534193081323</v>
      </c>
      <c r="T159" s="102"/>
      <c r="U159" s="369"/>
      <c r="V159" s="8"/>
      <c r="W159" s="8">
        <f>W154+W158</f>
        <v>6.2761523193970827</v>
      </c>
      <c r="X159" s="48"/>
      <c r="Y159" s="265">
        <f t="shared" ref="Y159:AE159" si="129">Y154+Y158</f>
        <v>0</v>
      </c>
      <c r="Z159" s="48">
        <f t="shared" si="129"/>
        <v>4.4654610909029592E-2</v>
      </c>
      <c r="AA159" s="8">
        <f t="shared" si="129"/>
        <v>4.4654610909029592E-2</v>
      </c>
      <c r="AB159" s="349">
        <f t="shared" si="129"/>
        <v>0.11907896242407894</v>
      </c>
      <c r="AC159" s="350">
        <f t="shared" si="129"/>
        <v>-6.1795347098761895E-3</v>
      </c>
      <c r="AD159" s="8">
        <f t="shared" si="129"/>
        <v>0.11289942771420275</v>
      </c>
      <c r="AE159" s="266">
        <f t="shared" si="129"/>
        <v>0.15755403862323233</v>
      </c>
      <c r="AF159" s="247"/>
      <c r="AG159" s="266">
        <f t="shared" ref="AG159" si="130">AG154+AG158</f>
        <v>6.4337063580203155</v>
      </c>
      <c r="AH159" s="16"/>
    </row>
    <row r="160" spans="1:34" ht="10.5" customHeight="1" x14ac:dyDescent="0.25">
      <c r="A160" s="59"/>
      <c r="B160" s="6"/>
      <c r="C160" s="1"/>
      <c r="D160" s="8"/>
      <c r="E160" s="6"/>
      <c r="F160" s="304"/>
      <c r="G160" s="8"/>
      <c r="H160" s="6"/>
      <c r="I160" s="1"/>
      <c r="J160" s="8"/>
      <c r="K160" s="6"/>
      <c r="L160" s="8"/>
      <c r="M160" s="6"/>
      <c r="N160" s="6"/>
      <c r="O160" s="7"/>
      <c r="P160" s="7"/>
      <c r="Q160" s="7"/>
      <c r="R160" s="47"/>
      <c r="S160" s="8"/>
      <c r="T160" s="102"/>
      <c r="U160" s="369"/>
      <c r="V160" s="8"/>
      <c r="W160" s="10"/>
      <c r="X160" s="48"/>
      <c r="Y160" s="265"/>
      <c r="Z160" s="48"/>
      <c r="AA160" s="8"/>
      <c r="AB160" s="28"/>
      <c r="AC160" s="48"/>
      <c r="AD160" s="8"/>
      <c r="AE160" s="266"/>
      <c r="AF160" s="247"/>
      <c r="AG160" s="266"/>
      <c r="AH160" s="16"/>
    </row>
    <row r="161" spans="1:34" ht="22.5" customHeight="1" x14ac:dyDescent="0.25">
      <c r="A161" s="59" t="s">
        <v>89</v>
      </c>
      <c r="B161" s="6"/>
      <c r="C161" s="1"/>
      <c r="D161" s="8"/>
      <c r="E161" s="6"/>
      <c r="F161" s="304"/>
      <c r="G161" s="8"/>
      <c r="H161" s="6"/>
      <c r="I161" s="1"/>
      <c r="J161" s="8"/>
      <c r="K161" s="6"/>
      <c r="L161" s="8"/>
      <c r="M161" s="6"/>
      <c r="N161" s="6"/>
      <c r="O161" s="7"/>
      <c r="P161" s="7"/>
      <c r="Q161" s="7"/>
      <c r="R161" s="47"/>
      <c r="S161" s="8"/>
      <c r="T161" s="102"/>
      <c r="U161" s="369"/>
      <c r="V161" s="8"/>
      <c r="W161" s="10"/>
      <c r="X161" s="48"/>
      <c r="Y161" s="265"/>
      <c r="Z161" s="48"/>
      <c r="AA161" s="8"/>
      <c r="AB161" s="28"/>
      <c r="AC161" s="48"/>
      <c r="AD161" s="8"/>
      <c r="AE161" s="266"/>
      <c r="AF161" s="247"/>
      <c r="AG161" s="266"/>
      <c r="AH161" s="16"/>
    </row>
    <row r="162" spans="1:34" ht="22.5" customHeight="1" x14ac:dyDescent="0.2">
      <c r="A162" s="2" t="s">
        <v>49</v>
      </c>
      <c r="B162" s="6">
        <v>75.434630949999985</v>
      </c>
      <c r="C162" s="1">
        <v>7.7907451043864498E-2</v>
      </c>
      <c r="D162" s="8">
        <f>+B162*C162</f>
        <v>5.8769198177491093</v>
      </c>
      <c r="E162" s="6"/>
      <c r="F162" s="304"/>
      <c r="G162" s="8"/>
      <c r="H162" s="6"/>
      <c r="I162" s="1"/>
      <c r="J162" s="8"/>
      <c r="K162" s="6">
        <f t="shared" ref="K162:K163" si="131">+B162+E162+H162</f>
        <v>75.434630949999985</v>
      </c>
      <c r="L162" s="8">
        <f t="shared" ref="L162:L163" si="132">+D162+G162+J162</f>
        <v>5.8769198177491093</v>
      </c>
      <c r="M162" s="6"/>
      <c r="N162" s="6"/>
      <c r="O162" s="7"/>
      <c r="P162" s="7"/>
      <c r="Q162" s="7"/>
      <c r="R162" s="47"/>
      <c r="S162" s="8"/>
      <c r="T162" s="102"/>
      <c r="U162" s="369"/>
      <c r="V162" s="8"/>
      <c r="W162" s="10">
        <f>L162+S162+V162</f>
        <v>5.8769198177491093</v>
      </c>
      <c r="X162" s="48"/>
      <c r="Y162" s="265">
        <v>0</v>
      </c>
      <c r="Z162" s="48">
        <v>0.11767802428199997</v>
      </c>
      <c r="AA162" s="8">
        <f>SUM(Y162:Z162)</f>
        <v>0.11767802428199997</v>
      </c>
      <c r="AB162" s="28"/>
      <c r="AC162" s="48"/>
      <c r="AD162" s="8"/>
      <c r="AE162" s="266">
        <f>AA162+AD162</f>
        <v>0.11767802428199997</v>
      </c>
      <c r="AF162" s="247"/>
      <c r="AG162" s="266">
        <f>W162+AE162</f>
        <v>5.9945978420311095</v>
      </c>
      <c r="AH162" s="16"/>
    </row>
    <row r="163" spans="1:34" ht="22.5" customHeight="1" x14ac:dyDescent="0.2">
      <c r="A163" s="2" t="s">
        <v>50</v>
      </c>
      <c r="B163" s="6">
        <f>B162</f>
        <v>75.434630949999985</v>
      </c>
      <c r="C163" s="1">
        <v>9.4384215722057088E-2</v>
      </c>
      <c r="D163" s="30">
        <f>+B163*C163</f>
        <v>7.1198384804985624</v>
      </c>
      <c r="E163" s="6"/>
      <c r="F163" s="305"/>
      <c r="G163" s="8"/>
      <c r="H163" s="6"/>
      <c r="I163" s="1"/>
      <c r="J163" s="8"/>
      <c r="K163" s="6">
        <f t="shared" si="131"/>
        <v>75.434630949999985</v>
      </c>
      <c r="L163" s="30">
        <f t="shared" si="132"/>
        <v>7.1198384804985624</v>
      </c>
      <c r="M163" s="6"/>
      <c r="N163" s="6"/>
      <c r="O163" s="7"/>
      <c r="P163" s="7"/>
      <c r="Q163" s="7"/>
      <c r="R163" s="47"/>
      <c r="S163" s="8"/>
      <c r="T163" s="102"/>
      <c r="U163" s="369"/>
      <c r="V163" s="8"/>
      <c r="W163" s="90">
        <f>L163+S163+V163</f>
        <v>7.1198384804985624</v>
      </c>
      <c r="X163" s="50"/>
      <c r="Y163" s="268"/>
      <c r="Z163" s="50"/>
      <c r="AA163" s="8">
        <f>SUM(Y163:Z163)</f>
        <v>0</v>
      </c>
      <c r="AB163" s="29">
        <v>3.4476164119589446E-2</v>
      </c>
      <c r="AC163" s="50">
        <v>2.5788686413614594E-3</v>
      </c>
      <c r="AD163" s="8">
        <f>SUM(AB163:AC163)</f>
        <v>3.7055032760950908E-2</v>
      </c>
      <c r="AE163" s="293">
        <f>AA163+AD163</f>
        <v>3.7055032760950908E-2</v>
      </c>
      <c r="AF163" s="247"/>
      <c r="AG163" s="293">
        <f>W163+AE163</f>
        <v>7.1568935132595133</v>
      </c>
      <c r="AH163" s="16"/>
    </row>
    <row r="164" spans="1:34" s="23" customFormat="1" ht="22.5" customHeight="1" x14ac:dyDescent="0.2">
      <c r="A164" s="2" t="s">
        <v>51</v>
      </c>
      <c r="B164" s="6">
        <f>B163</f>
        <v>75.434630949999985</v>
      </c>
      <c r="C164" s="1">
        <f>SUM(C162:C163)</f>
        <v>0.17229166676592159</v>
      </c>
      <c r="D164" s="303">
        <f>SUM(D162:D163)</f>
        <v>12.996758298247672</v>
      </c>
      <c r="E164" s="115"/>
      <c r="F164" s="304"/>
      <c r="G164" s="30"/>
      <c r="H164" s="115"/>
      <c r="I164" s="87"/>
      <c r="J164" s="30"/>
      <c r="K164" s="115">
        <f>K163</f>
        <v>75.434630949999985</v>
      </c>
      <c r="L164" s="8">
        <f>+D164+G164+J164</f>
        <v>12.996758298247672</v>
      </c>
      <c r="M164" s="115"/>
      <c r="N164" s="115"/>
      <c r="O164" s="136"/>
      <c r="P164" s="136"/>
      <c r="Q164" s="136"/>
      <c r="R164" s="47"/>
      <c r="S164" s="30"/>
      <c r="T164" s="118"/>
      <c r="U164" s="375"/>
      <c r="V164" s="30"/>
      <c r="W164" s="10">
        <f>SUM(W162:W163)</f>
        <v>12.996758298247672</v>
      </c>
      <c r="X164" s="48"/>
      <c r="Y164" s="265">
        <f t="shared" ref="Y164:AE164" si="133">SUM(Y162:Y163)</f>
        <v>0</v>
      </c>
      <c r="Z164" s="48">
        <f t="shared" si="133"/>
        <v>0.11767802428199997</v>
      </c>
      <c r="AA164" s="8">
        <f t="shared" si="133"/>
        <v>0.11767802428199997</v>
      </c>
      <c r="AB164" s="28">
        <f t="shared" si="133"/>
        <v>3.4476164119589446E-2</v>
      </c>
      <c r="AC164" s="48">
        <f t="shared" si="133"/>
        <v>2.5788686413614594E-3</v>
      </c>
      <c r="AD164" s="8">
        <f t="shared" si="133"/>
        <v>3.7055032760950908E-2</v>
      </c>
      <c r="AE164" s="266">
        <f t="shared" si="133"/>
        <v>0.15473305704295087</v>
      </c>
      <c r="AF164" s="247"/>
      <c r="AG164" s="266">
        <f>SUM(AG162:AG163)</f>
        <v>13.151491355290624</v>
      </c>
      <c r="AH164" s="16"/>
    </row>
    <row r="165" spans="1:34" s="23" customFormat="1" ht="22.5" customHeight="1" x14ac:dyDescent="0.25">
      <c r="A165" s="59"/>
      <c r="B165" s="115"/>
      <c r="C165" s="1"/>
      <c r="D165" s="183"/>
      <c r="E165" s="115"/>
      <c r="F165" s="304"/>
      <c r="G165" s="30"/>
      <c r="H165" s="115"/>
      <c r="I165" s="87"/>
      <c r="J165" s="30"/>
      <c r="K165" s="115"/>
      <c r="L165" s="30"/>
      <c r="M165" s="115"/>
      <c r="N165" s="115"/>
      <c r="O165" s="136"/>
      <c r="P165" s="136"/>
      <c r="Q165" s="136"/>
      <c r="R165" s="47"/>
      <c r="S165" s="30"/>
      <c r="T165" s="118"/>
      <c r="U165" s="375"/>
      <c r="V165" s="30"/>
      <c r="W165" s="90"/>
      <c r="X165" s="50"/>
      <c r="Y165" s="268"/>
      <c r="Z165" s="50"/>
      <c r="AA165" s="30"/>
      <c r="AB165" s="29"/>
      <c r="AC165" s="50"/>
      <c r="AD165" s="30"/>
      <c r="AE165" s="293"/>
      <c r="AF165" s="247"/>
      <c r="AG165" s="293"/>
      <c r="AH165" s="16"/>
    </row>
    <row r="166" spans="1:34" s="23" customFormat="1" ht="22.5" customHeight="1" x14ac:dyDescent="0.25">
      <c r="A166" s="59" t="s">
        <v>87</v>
      </c>
      <c r="B166" s="115"/>
      <c r="C166" s="1"/>
      <c r="D166" s="30"/>
      <c r="E166" s="115"/>
      <c r="F166" s="304"/>
      <c r="G166" s="30"/>
      <c r="H166" s="115"/>
      <c r="I166" s="87"/>
      <c r="J166" s="30"/>
      <c r="K166" s="115"/>
      <c r="L166" s="30"/>
      <c r="M166" s="115"/>
      <c r="N166" s="115"/>
      <c r="O166" s="136"/>
      <c r="P166" s="136"/>
      <c r="Q166" s="136"/>
      <c r="R166" s="47"/>
      <c r="S166" s="30"/>
      <c r="T166" s="118"/>
      <c r="U166" s="375"/>
      <c r="V166" s="30"/>
      <c r="W166" s="90"/>
      <c r="X166" s="50"/>
      <c r="Y166" s="268"/>
      <c r="Z166" s="50"/>
      <c r="AA166" s="30"/>
      <c r="AB166" s="29"/>
      <c r="AC166" s="50"/>
      <c r="AD166" s="30"/>
      <c r="AE166" s="293"/>
      <c r="AF166" s="247"/>
      <c r="AG166" s="293"/>
      <c r="AH166" s="16"/>
    </row>
    <row r="167" spans="1:34" s="23" customFormat="1" ht="22.5" customHeight="1" x14ac:dyDescent="0.25">
      <c r="A167" s="59" t="s">
        <v>49</v>
      </c>
      <c r="B167" s="6">
        <f>B154+B162</f>
        <v>117.96283181574245</v>
      </c>
      <c r="C167" s="1"/>
      <c r="D167" s="8">
        <f>D154+D162</f>
        <v>9.7064053528920464</v>
      </c>
      <c r="E167" s="115"/>
      <c r="F167" s="304"/>
      <c r="G167" s="30"/>
      <c r="H167" s="115"/>
      <c r="I167" s="87"/>
      <c r="J167" s="30"/>
      <c r="K167" s="6">
        <f t="shared" ref="K167:K168" si="134">+B167+E167+H167</f>
        <v>117.96283181574245</v>
      </c>
      <c r="L167" s="8">
        <f t="shared" ref="L167:L168" si="135">+D167+G167+J167</f>
        <v>9.7064053528920464</v>
      </c>
      <c r="M167" s="6">
        <f>M154+M162</f>
        <v>0</v>
      </c>
      <c r="N167" s="6"/>
      <c r="O167" s="7"/>
      <c r="P167" s="7"/>
      <c r="Q167" s="7"/>
      <c r="R167" s="47"/>
      <c r="S167" s="8">
        <f>S154+S162</f>
        <v>0</v>
      </c>
      <c r="T167" s="118"/>
      <c r="U167" s="375"/>
      <c r="V167" s="30"/>
      <c r="W167" s="10">
        <f>L167+S167+V167</f>
        <v>9.7064053528920464</v>
      </c>
      <c r="X167" s="48"/>
      <c r="Y167" s="265">
        <f>Y154+Y162</f>
        <v>0</v>
      </c>
      <c r="Z167" s="48">
        <f>Z154+Z162</f>
        <v>0.16233263519102956</v>
      </c>
      <c r="AA167" s="8">
        <f>SUM(Y167:Z167)</f>
        <v>0.16233263519102956</v>
      </c>
      <c r="AB167" s="28">
        <f>AB154+AB162</f>
        <v>0</v>
      </c>
      <c r="AC167" s="48">
        <f>AC154+AC162</f>
        <v>0</v>
      </c>
      <c r="AD167" s="8">
        <f>SUM(AB167:AC167)</f>
        <v>0</v>
      </c>
      <c r="AE167" s="266">
        <f>AA167+AD167</f>
        <v>0.16233263519102956</v>
      </c>
      <c r="AF167" s="247"/>
      <c r="AG167" s="266">
        <f>W167+AE167</f>
        <v>9.8687379880830761</v>
      </c>
      <c r="AH167" s="16"/>
    </row>
    <row r="168" spans="1:34" s="23" customFormat="1" ht="22.5" customHeight="1" x14ac:dyDescent="0.25">
      <c r="A168" s="59" t="s">
        <v>50</v>
      </c>
      <c r="B168" s="6">
        <f>B158+B163</f>
        <v>117.96283181574245</v>
      </c>
      <c r="C168" s="1"/>
      <c r="D168" s="30">
        <f>D158+D163</f>
        <v>8.2234518454445773</v>
      </c>
      <c r="E168" s="115"/>
      <c r="F168" s="304"/>
      <c r="G168" s="30"/>
      <c r="H168" s="115"/>
      <c r="I168" s="87"/>
      <c r="J168" s="30"/>
      <c r="K168" s="6">
        <f t="shared" si="134"/>
        <v>117.96283181574245</v>
      </c>
      <c r="L168" s="30">
        <f t="shared" si="135"/>
        <v>8.2234518454445773</v>
      </c>
      <c r="N168" s="151"/>
      <c r="O168" s="152"/>
      <c r="P168" s="152"/>
      <c r="Q168" s="152"/>
      <c r="R168" s="126"/>
      <c r="S168" s="30">
        <f>S158+S163</f>
        <v>1.3430534193081323</v>
      </c>
      <c r="T168" s="118"/>
      <c r="U168" s="375"/>
      <c r="V168" s="30"/>
      <c r="W168" s="90">
        <f>L168+S168+V168</f>
        <v>9.5665052647527098</v>
      </c>
      <c r="X168" s="50"/>
      <c r="Y168" s="268">
        <f>Y158+Y163</f>
        <v>0</v>
      </c>
      <c r="Z168" s="50">
        <f>Z158+Z163</f>
        <v>0</v>
      </c>
      <c r="AA168" s="8">
        <f>SUM(Y168:Z168)</f>
        <v>0</v>
      </c>
      <c r="AB168" s="29">
        <f>AB158+AB163</f>
        <v>0.15355512654366837</v>
      </c>
      <c r="AC168" s="50">
        <f>AC158+AC163</f>
        <v>-3.6006660685147301E-3</v>
      </c>
      <c r="AD168" s="8">
        <f>SUM(AB168:AC168)</f>
        <v>0.14995446047515365</v>
      </c>
      <c r="AE168" s="293">
        <f>AA168+AD168</f>
        <v>0.14995446047515365</v>
      </c>
      <c r="AF168" s="247"/>
      <c r="AG168" s="293">
        <f>W168+AE168</f>
        <v>9.7164597252278639</v>
      </c>
      <c r="AH168" s="16"/>
    </row>
    <row r="169" spans="1:34" s="16" customFormat="1" ht="22.5" customHeight="1" x14ac:dyDescent="0.25">
      <c r="A169" s="153" t="s">
        <v>42</v>
      </c>
      <c r="B169" s="61">
        <f>B168</f>
        <v>117.96283181574245</v>
      </c>
      <c r="C169" s="96"/>
      <c r="D169" s="97">
        <f>SUM(D167:D168)</f>
        <v>17.929857198336624</v>
      </c>
      <c r="E169" s="61"/>
      <c r="F169" s="306"/>
      <c r="G169" s="97"/>
      <c r="H169" s="61"/>
      <c r="I169" s="96"/>
      <c r="J169" s="97"/>
      <c r="K169" s="61">
        <f>K168</f>
        <v>117.96283181574245</v>
      </c>
      <c r="L169" s="97">
        <f>+D169+G169+J169</f>
        <v>17.929857198336624</v>
      </c>
      <c r="M169" s="6">
        <f>M158+M163</f>
        <v>122.9</v>
      </c>
      <c r="N169" s="98"/>
      <c r="O169" s="98"/>
      <c r="P169" s="98"/>
      <c r="Q169" s="98"/>
      <c r="R169" s="154"/>
      <c r="S169" s="97">
        <f>SUM(S167:S168)</f>
        <v>1.3430534193081323</v>
      </c>
      <c r="T169" s="65"/>
      <c r="U169" s="362"/>
      <c r="V169" s="97"/>
      <c r="W169" s="114">
        <f>SUM(W167:W168)</f>
        <v>19.272910617644754</v>
      </c>
      <c r="X169" s="101"/>
      <c r="Y169" s="270">
        <f t="shared" ref="Y169:AE169" si="136">SUM(Y167:Y168)</f>
        <v>0</v>
      </c>
      <c r="Z169" s="101">
        <f t="shared" si="136"/>
        <v>0.16233263519102956</v>
      </c>
      <c r="AA169" s="8">
        <f t="shared" si="136"/>
        <v>0.16233263519102956</v>
      </c>
      <c r="AB169" s="221">
        <f t="shared" si="136"/>
        <v>0.15355512654366837</v>
      </c>
      <c r="AC169" s="101">
        <f t="shared" si="136"/>
        <v>-3.6006660685147301E-3</v>
      </c>
      <c r="AD169" s="8">
        <f t="shared" si="136"/>
        <v>0.14995446047515365</v>
      </c>
      <c r="AE169" s="271">
        <f t="shared" si="136"/>
        <v>0.31228709566618318</v>
      </c>
      <c r="AF169" s="247"/>
      <c r="AG169" s="271">
        <f>SUM(AG167:AG168)</f>
        <v>19.58519771331094</v>
      </c>
    </row>
    <row r="170" spans="1:34" ht="11.25" customHeight="1" x14ac:dyDescent="0.25">
      <c r="A170" s="59"/>
      <c r="B170" s="6"/>
      <c r="C170" s="1"/>
      <c r="D170" s="8"/>
      <c r="E170" s="6"/>
      <c r="F170" s="304"/>
      <c r="G170" s="8"/>
      <c r="H170" s="6"/>
      <c r="I170" s="1"/>
      <c r="J170" s="8"/>
      <c r="K170" s="6"/>
      <c r="L170" s="8"/>
      <c r="M170" s="6"/>
      <c r="N170" s="7"/>
      <c r="O170" s="7"/>
      <c r="P170" s="7"/>
      <c r="Q170" s="7"/>
      <c r="R170" s="155"/>
      <c r="S170" s="8"/>
      <c r="T170" s="102"/>
      <c r="U170" s="369"/>
      <c r="V170" s="8"/>
      <c r="W170" s="103"/>
      <c r="X170" s="101"/>
      <c r="Y170" s="270"/>
      <c r="Z170" s="101"/>
      <c r="AA170" s="224"/>
      <c r="AB170" s="221"/>
      <c r="AC170" s="101"/>
      <c r="AD170" s="224"/>
      <c r="AE170" s="271"/>
      <c r="AF170" s="247"/>
      <c r="AG170" s="271"/>
      <c r="AH170" s="16"/>
    </row>
    <row r="171" spans="1:34" ht="21.6" customHeight="1" x14ac:dyDescent="0.25">
      <c r="A171" s="59" t="s">
        <v>14</v>
      </c>
      <c r="B171" s="6"/>
      <c r="C171" s="1"/>
      <c r="D171" s="8"/>
      <c r="E171" s="6"/>
      <c r="F171" s="304"/>
      <c r="G171" s="8"/>
      <c r="H171" s="6"/>
      <c r="I171" s="1"/>
      <c r="J171" s="8"/>
      <c r="K171" s="6"/>
      <c r="L171" s="8"/>
      <c r="M171" s="6"/>
      <c r="N171" s="7"/>
      <c r="O171" s="7"/>
      <c r="P171" s="7"/>
      <c r="Q171" s="7"/>
      <c r="R171" s="155"/>
      <c r="S171" s="8"/>
      <c r="T171" s="102"/>
      <c r="U171" s="369"/>
      <c r="V171" s="8"/>
      <c r="W171" s="103"/>
      <c r="X171" s="101"/>
      <c r="Y171" s="270"/>
      <c r="Z171" s="101"/>
      <c r="AA171" s="224"/>
      <c r="AB171" s="221"/>
      <c r="AC171" s="101"/>
      <c r="AD171" s="224"/>
      <c r="AE171" s="271"/>
      <c r="AF171" s="247"/>
      <c r="AG171" s="271"/>
      <c r="AH171" s="16"/>
    </row>
    <row r="172" spans="1:34" ht="21.6" customHeight="1" x14ac:dyDescent="0.25">
      <c r="A172" s="59" t="s">
        <v>49</v>
      </c>
      <c r="B172" s="6">
        <f>B30+B87+B147+B167</f>
        <v>8166.1129569968416</v>
      </c>
      <c r="C172" s="1"/>
      <c r="D172" s="8">
        <f>+D30+D87+D147+D167</f>
        <v>722.63572914265933</v>
      </c>
      <c r="E172" s="6">
        <f>E30+E87+E147+E167</f>
        <v>1698.5942189419297</v>
      </c>
      <c r="F172" s="304"/>
      <c r="G172" s="8">
        <f>+G30+G87+G147+G167</f>
        <v>152.40391490100129</v>
      </c>
      <c r="H172" s="6">
        <f>H30+H87+H147+H167</f>
        <v>233.73626940811326</v>
      </c>
      <c r="I172" s="1"/>
      <c r="J172" s="8">
        <f>+J30+J87+J147+J167</f>
        <v>20.966463578388371</v>
      </c>
      <c r="K172" s="6">
        <f t="shared" ref="K172:K174" si="137">+B172+E172+H172</f>
        <v>10098.443445346884</v>
      </c>
      <c r="L172" s="8">
        <f t="shared" ref="L172:L173" si="138">+D172+G172+J172</f>
        <v>896.00610762204894</v>
      </c>
      <c r="M172" s="6">
        <f>M30+M87+M147+M167</f>
        <v>0</v>
      </c>
      <c r="N172" s="7"/>
      <c r="O172" s="7"/>
      <c r="P172" s="7"/>
      <c r="Q172" s="7"/>
      <c r="R172" s="155"/>
      <c r="S172" s="8">
        <f>S30+S87+S147+S167</f>
        <v>0</v>
      </c>
      <c r="T172" s="102">
        <f>T30+T87+T147+T167</f>
        <v>0</v>
      </c>
      <c r="U172" s="369"/>
      <c r="V172" s="8">
        <f>V30+V87+V147+V167</f>
        <v>0</v>
      </c>
      <c r="W172" s="10">
        <f>L172+S172+V172</f>
        <v>896.00610762204894</v>
      </c>
      <c r="X172" s="48"/>
      <c r="Y172" s="265">
        <f>Y30+Y87+Y147+Y167</f>
        <v>0</v>
      </c>
      <c r="Z172" s="48">
        <f>Z30+Z87+Z147+Z167</f>
        <v>17.640979742333094</v>
      </c>
      <c r="AA172" s="8">
        <f>SUM(Y172:Z172)</f>
        <v>17.640979742333094</v>
      </c>
      <c r="AB172" s="28">
        <f>AB30+AB87+AB147+AB167</f>
        <v>0</v>
      </c>
      <c r="AC172" s="48">
        <f>AC30+AC87+AC147+AC167</f>
        <v>0</v>
      </c>
      <c r="AD172" s="8">
        <f>SUM(AB172:AC172)</f>
        <v>0</v>
      </c>
      <c r="AE172" s="266">
        <f>AE30+AE87+AE147+AE167</f>
        <v>17.640979742333094</v>
      </c>
      <c r="AF172" s="247"/>
      <c r="AG172" s="266">
        <f>W172+AE172</f>
        <v>913.64708736438206</v>
      </c>
      <c r="AH172" s="16"/>
    </row>
    <row r="173" spans="1:34" ht="21.6" customHeight="1" x14ac:dyDescent="0.25">
      <c r="A173" s="59" t="s">
        <v>50</v>
      </c>
      <c r="B173" s="6">
        <f>B31+B88+B148+B168</f>
        <v>8166.1129569968416</v>
      </c>
      <c r="C173" s="1"/>
      <c r="D173" s="30">
        <f>+D31+D88+D148+D168</f>
        <v>607.24555233629087</v>
      </c>
      <c r="E173" s="6">
        <f>E31+E88+E148+E168</f>
        <v>1698.5942189419297</v>
      </c>
      <c r="F173" s="304"/>
      <c r="G173" s="30">
        <f>+G31+G88+G148+G168</f>
        <v>74.537100082103848</v>
      </c>
      <c r="H173" s="6">
        <f>H31+H88+H148+H168</f>
        <v>233.73626940811326</v>
      </c>
      <c r="I173" s="1"/>
      <c r="J173" s="30">
        <f>+J31+J88+J148+J168</f>
        <v>6.2978291093612295</v>
      </c>
      <c r="K173" s="6">
        <f t="shared" si="137"/>
        <v>10098.443445346884</v>
      </c>
      <c r="L173" s="30">
        <f t="shared" si="138"/>
        <v>688.08048152775598</v>
      </c>
      <c r="M173" s="6">
        <f>M31+M88+M148+M169</f>
        <v>11438.248385349494</v>
      </c>
      <c r="N173" s="7"/>
      <c r="O173" s="7"/>
      <c r="P173" s="7"/>
      <c r="Q173" s="7"/>
      <c r="R173" s="155"/>
      <c r="S173" s="30">
        <f>S31+S88+S148+S168</f>
        <v>102.59985315207473</v>
      </c>
      <c r="T173" s="6">
        <f>T31+T88+T148+T168</f>
        <v>6.4714514689612628</v>
      </c>
      <c r="U173" s="369"/>
      <c r="V173" s="30">
        <f>V31+V88+V148+V168</f>
        <v>130.58927574546266</v>
      </c>
      <c r="W173" s="90">
        <f>L173+S173+V173</f>
        <v>921.26961042529342</v>
      </c>
      <c r="X173" s="50"/>
      <c r="Y173" s="268">
        <f>Y31+Y88+Y148+Y168</f>
        <v>0</v>
      </c>
      <c r="Z173" s="50">
        <f>Z31+Z88+Z148+Z168</f>
        <v>0</v>
      </c>
      <c r="AA173" s="30">
        <f>SUM(Y173:Z173)</f>
        <v>0</v>
      </c>
      <c r="AB173" s="29">
        <f>AB31+AB88+AB148+AB168</f>
        <v>65.170349776735634</v>
      </c>
      <c r="AC173" s="50">
        <f>AC31+AC88+AC148+AC168</f>
        <v>0.80557183720162717</v>
      </c>
      <c r="AD173" s="30">
        <f>SUM(AB173:AC173)</f>
        <v>65.97592161393726</v>
      </c>
      <c r="AE173" s="293">
        <f>AE31+AE88+AE148+AE168</f>
        <v>65.97592161393726</v>
      </c>
      <c r="AF173" s="247"/>
      <c r="AG173" s="293">
        <f>W173+AE173</f>
        <v>987.24553203923074</v>
      </c>
      <c r="AH173" s="16"/>
    </row>
    <row r="174" spans="1:34" ht="22.5" customHeight="1" thickBot="1" x14ac:dyDescent="0.3">
      <c r="A174" s="377" t="s">
        <v>14</v>
      </c>
      <c r="B174" s="378">
        <f>B32+B89+B149+B169</f>
        <v>8166.1129569968416</v>
      </c>
      <c r="C174" s="379"/>
      <c r="D174" s="380">
        <f>SUM(D172:D173)</f>
        <v>1329.8812814789503</v>
      </c>
      <c r="E174" s="378">
        <f>E32+E89+E149+E169</f>
        <v>1698.5942189419297</v>
      </c>
      <c r="F174" s="381"/>
      <c r="G174" s="380">
        <f>SUM(G172:G173)</f>
        <v>226.94101498310513</v>
      </c>
      <c r="H174" s="378">
        <f>H32+H89+H149+H169</f>
        <v>233.73626940811326</v>
      </c>
      <c r="I174" s="379"/>
      <c r="J174" s="380">
        <f>SUM(J172:J173)</f>
        <v>27.264292687749602</v>
      </c>
      <c r="K174" s="378">
        <f t="shared" si="137"/>
        <v>10098.443445346884</v>
      </c>
      <c r="L174" s="380">
        <f>+D174+G174+J174</f>
        <v>1584.0865891498049</v>
      </c>
      <c r="M174" s="382">
        <f>SUM(M172:M173)</f>
        <v>11438.248385349494</v>
      </c>
      <c r="N174" s="383"/>
      <c r="O174" s="383"/>
      <c r="P174" s="383"/>
      <c r="Q174" s="383"/>
      <c r="R174" s="384"/>
      <c r="S174" s="385">
        <f>SUM(S172:S173)</f>
        <v>102.59985315207473</v>
      </c>
      <c r="T174" s="386">
        <f>SUM(T172:T173)</f>
        <v>6.4714514689612628</v>
      </c>
      <c r="U174" s="387"/>
      <c r="V174" s="380">
        <f>SUM(V172:V173)</f>
        <v>130.58927574546266</v>
      </c>
      <c r="W174" s="388">
        <f>SUM(W172:W173)</f>
        <v>1817.2757180473423</v>
      </c>
      <c r="X174" s="389"/>
      <c r="Y174" s="390">
        <f t="shared" ref="Y174:AE174" si="139">SUM(Y172:Y173)</f>
        <v>0</v>
      </c>
      <c r="Z174" s="391">
        <f t="shared" si="139"/>
        <v>17.640979742333094</v>
      </c>
      <c r="AA174" s="380">
        <f t="shared" si="139"/>
        <v>17.640979742333094</v>
      </c>
      <c r="AB174" s="392">
        <f t="shared" si="139"/>
        <v>65.170349776735634</v>
      </c>
      <c r="AC174" s="393">
        <f t="shared" si="139"/>
        <v>0.80557183720162717</v>
      </c>
      <c r="AD174" s="394">
        <f t="shared" si="139"/>
        <v>65.97592161393726</v>
      </c>
      <c r="AE174" s="395">
        <f t="shared" si="139"/>
        <v>83.616901356270347</v>
      </c>
      <c r="AF174" s="396"/>
      <c r="AG174" s="395">
        <f>SUM(AG172:AG173)</f>
        <v>1900.8926194036128</v>
      </c>
      <c r="AH174" s="16"/>
    </row>
    <row r="175" spans="1:34" ht="22.5" customHeight="1" x14ac:dyDescent="0.25">
      <c r="B175" s="156"/>
      <c r="C175" s="157"/>
      <c r="D175" s="158"/>
      <c r="E175" s="19"/>
      <c r="F175" s="157"/>
      <c r="G175" s="19"/>
      <c r="H175" s="19"/>
      <c r="I175" s="157"/>
      <c r="J175" s="19"/>
      <c r="K175" s="156"/>
      <c r="L175" s="158"/>
      <c r="M175" s="156"/>
      <c r="N175" s="156"/>
      <c r="O175" s="156"/>
      <c r="P175" s="156"/>
      <c r="Q175" s="156"/>
      <c r="R175" s="155"/>
      <c r="S175" s="158"/>
      <c r="T175" s="19"/>
      <c r="U175" s="19"/>
      <c r="V175" s="19"/>
      <c r="W175" s="159"/>
      <c r="X175" s="159"/>
      <c r="AF175" s="16"/>
      <c r="AH175" s="16"/>
    </row>
    <row r="176" spans="1:34" ht="22.5" customHeight="1" x14ac:dyDescent="0.25">
      <c r="B176" s="156"/>
      <c r="C176" s="157"/>
      <c r="D176" s="158"/>
      <c r="E176" s="19"/>
      <c r="F176" s="157"/>
      <c r="G176" s="19"/>
      <c r="H176" s="19"/>
      <c r="I176" s="157"/>
      <c r="J176" s="19"/>
      <c r="K176" s="156"/>
      <c r="L176" s="158"/>
      <c r="M176" s="156"/>
      <c r="N176" s="156"/>
      <c r="O176" s="156"/>
      <c r="P176" s="156"/>
      <c r="Q176" s="156"/>
      <c r="R176" s="155"/>
      <c r="S176" s="158"/>
      <c r="T176" s="19"/>
      <c r="U176" s="19"/>
      <c r="V176" s="19"/>
      <c r="W176" s="300"/>
      <c r="X176" s="159"/>
      <c r="AC176" s="296"/>
      <c r="AF176" s="16"/>
      <c r="AH176" s="16"/>
    </row>
    <row r="177" spans="23:33" ht="22.5" customHeight="1" x14ac:dyDescent="0.2">
      <c r="AG177" s="301"/>
    </row>
    <row r="178" spans="23:33" ht="22.5" hidden="1" customHeight="1" x14ac:dyDescent="0.2">
      <c r="W178" s="302">
        <f>W174-W176</f>
        <v>1817.2757180473423</v>
      </c>
    </row>
  </sheetData>
  <mergeCells count="18">
    <mergeCell ref="A2:A3"/>
    <mergeCell ref="B2:D2"/>
    <mergeCell ref="E2:G2"/>
    <mergeCell ref="H2:J2"/>
    <mergeCell ref="K2:L2"/>
    <mergeCell ref="O4:O5"/>
    <mergeCell ref="P4:P5"/>
    <mergeCell ref="T2:V2"/>
    <mergeCell ref="W2:W5"/>
    <mergeCell ref="AF4:AG5"/>
    <mergeCell ref="Q4:Q5"/>
    <mergeCell ref="R4:R5"/>
    <mergeCell ref="Y2:AE2"/>
    <mergeCell ref="Y3:AA4"/>
    <mergeCell ref="AB3:AD4"/>
    <mergeCell ref="M2:S2"/>
    <mergeCell ref="N3:R3"/>
    <mergeCell ref="N4:N5"/>
  </mergeCells>
  <phoneticPr fontId="27" type="noConversion"/>
  <printOptions horizontalCentered="1" verticalCentered="1"/>
  <pageMargins left="0.25" right="0.25" top="0.75" bottom="0.75" header="0.3" footer="0.3"/>
  <pageSetup paperSize="17" scale="20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BBDEA-40B2-4C04-86EC-E1B6F26D8FCE}">
  <sheetPr codeName="Sheet7"/>
  <dimension ref="A1:AN181"/>
  <sheetViews>
    <sheetView showGridLines="0" tabSelected="1" view="pageBreakPreview" zoomScale="40" zoomScaleNormal="70" zoomScaleSheetLayoutView="40" workbookViewId="0">
      <pane xSplit="1" ySplit="6" topLeftCell="B7" activePane="bottomRight" state="frozen"/>
      <selection pane="topRight" activeCell="AE10" sqref="AE10"/>
      <selection pane="bottomLeft" activeCell="AE10" sqref="AE10"/>
      <selection pane="bottomRight" activeCell="B156" sqref="B156"/>
    </sheetView>
  </sheetViews>
  <sheetFormatPr defaultColWidth="9.140625" defaultRowHeight="22.5" customHeight="1" x14ac:dyDescent="0.2"/>
  <cols>
    <col min="1" max="1" width="40.85546875" style="16" customWidth="1"/>
    <col min="2" max="2" width="13.85546875" style="161" customWidth="1"/>
    <col min="3" max="3" width="17.85546875" style="162" bestFit="1" customWidth="1"/>
    <col min="4" max="4" width="16.85546875" style="163" bestFit="1" customWidth="1"/>
    <col min="5" max="5" width="13.140625" style="14" customWidth="1"/>
    <col min="6" max="6" width="17.85546875" style="14" customWidth="1"/>
    <col min="7" max="7" width="13" style="14" bestFit="1" customWidth="1"/>
    <col min="8" max="8" width="11" style="14" bestFit="1" customWidth="1"/>
    <col min="9" max="9" width="13.42578125" style="14" bestFit="1" customWidth="1"/>
    <col min="10" max="10" width="16.85546875" style="14" bestFit="1" customWidth="1"/>
    <col min="11" max="11" width="23.5703125" style="161" customWidth="1"/>
    <col min="12" max="12" width="15.140625" style="163" customWidth="1"/>
    <col min="13" max="13" width="16.140625" style="161" customWidth="1"/>
    <col min="14" max="14" width="13.140625" style="161" customWidth="1"/>
    <col min="15" max="15" width="14.85546875" style="161" customWidth="1"/>
    <col min="16" max="16" width="16.140625" style="161" customWidth="1"/>
    <col min="17" max="17" width="16.85546875" style="161" customWidth="1"/>
    <col min="18" max="18" width="15.5703125" style="164" bestFit="1" customWidth="1"/>
    <col min="19" max="19" width="18.140625" style="163" customWidth="1"/>
    <col min="20" max="20" width="14.5703125" style="14" bestFit="1" customWidth="1"/>
    <col min="21" max="21" width="12.42578125" style="14" customWidth="1"/>
    <col min="22" max="22" width="13" style="14" bestFit="1" customWidth="1"/>
    <col min="23" max="23" width="22.140625" style="165" customWidth="1"/>
    <col min="24" max="24" width="5.140625" style="165" customWidth="1"/>
    <col min="25" max="25" width="14.5703125" style="166" customWidth="1"/>
    <col min="26" max="26" width="11.140625" style="166" customWidth="1"/>
    <col min="27" max="27" width="15.42578125" style="166" customWidth="1"/>
    <col min="28" max="28" width="14.28515625" style="301" bestFit="1" customWidth="1"/>
    <col min="29" max="29" width="14.7109375" style="166" customWidth="1"/>
    <col min="30" max="30" width="11.85546875" style="166" customWidth="1"/>
    <col min="31" max="31" width="13.140625" style="166" bestFit="1" customWidth="1"/>
    <col min="32" max="32" width="9.140625" style="14" customWidth="1"/>
    <col min="33" max="33" width="13.140625" style="166" bestFit="1" customWidth="1"/>
    <col min="34" max="34" width="21.140625" style="237" customWidth="1"/>
    <col min="35" max="35" width="21.140625" style="14" hidden="1" customWidth="1"/>
    <col min="36" max="36" width="19.85546875" style="14" hidden="1" customWidth="1"/>
    <col min="37" max="37" width="17.85546875" style="14" hidden="1" customWidth="1"/>
    <col min="38" max="38" width="16.85546875" style="14" hidden="1" customWidth="1"/>
    <col min="39" max="39" width="21.85546875" style="14" hidden="1" customWidth="1"/>
    <col min="40" max="40" width="15" style="14" hidden="1" customWidth="1"/>
    <col min="41" max="16384" width="9.140625" style="14"/>
  </cols>
  <sheetData>
    <row r="1" spans="1:36" ht="22.5" customHeight="1" thickBot="1" x14ac:dyDescent="0.25"/>
    <row r="2" spans="1:36" s="13" customFormat="1" ht="22.5" customHeight="1" x14ac:dyDescent="0.35">
      <c r="A2" s="490" t="s">
        <v>120</v>
      </c>
      <c r="B2" s="465" t="s">
        <v>91</v>
      </c>
      <c r="C2" s="466"/>
      <c r="D2" s="467"/>
      <c r="E2" s="465" t="s">
        <v>92</v>
      </c>
      <c r="F2" s="466"/>
      <c r="G2" s="467"/>
      <c r="H2" s="465" t="s">
        <v>93</v>
      </c>
      <c r="I2" s="466"/>
      <c r="J2" s="467"/>
      <c r="K2" s="465" t="s">
        <v>94</v>
      </c>
      <c r="L2" s="467"/>
      <c r="M2" s="465" t="s">
        <v>95</v>
      </c>
      <c r="N2" s="466"/>
      <c r="O2" s="466"/>
      <c r="P2" s="466"/>
      <c r="Q2" s="466"/>
      <c r="R2" s="466"/>
      <c r="S2" s="467"/>
      <c r="T2" s="465" t="s">
        <v>96</v>
      </c>
      <c r="U2" s="466"/>
      <c r="V2" s="467"/>
      <c r="W2" s="468" t="s">
        <v>121</v>
      </c>
      <c r="X2" s="52"/>
      <c r="Y2" s="475" t="s">
        <v>98</v>
      </c>
      <c r="Z2" s="476"/>
      <c r="AA2" s="476"/>
      <c r="AB2" s="476"/>
      <c r="AC2" s="476"/>
      <c r="AD2" s="476"/>
      <c r="AE2" s="477"/>
      <c r="AF2" s="297"/>
      <c r="AG2" s="298"/>
      <c r="AH2" s="234"/>
    </row>
    <row r="3" spans="1:36" s="15" customFormat="1" ht="22.5" customHeight="1" x14ac:dyDescent="0.35">
      <c r="A3" s="491"/>
      <c r="B3" s="53" t="s">
        <v>99</v>
      </c>
      <c r="C3" s="54" t="s">
        <v>100</v>
      </c>
      <c r="D3" s="55" t="s">
        <v>101</v>
      </c>
      <c r="E3" s="53" t="s">
        <v>99</v>
      </c>
      <c r="F3" s="54" t="s">
        <v>100</v>
      </c>
      <c r="G3" s="55" t="s">
        <v>101</v>
      </c>
      <c r="H3" s="53" t="s">
        <v>99</v>
      </c>
      <c r="I3" s="54" t="s">
        <v>100</v>
      </c>
      <c r="J3" s="55" t="s">
        <v>101</v>
      </c>
      <c r="K3" s="53" t="s">
        <v>122</v>
      </c>
      <c r="L3" s="56" t="s">
        <v>101</v>
      </c>
      <c r="M3" s="53" t="s">
        <v>123</v>
      </c>
      <c r="N3" s="485" t="s">
        <v>104</v>
      </c>
      <c r="O3" s="486"/>
      <c r="P3" s="486"/>
      <c r="Q3" s="486"/>
      <c r="R3" s="487"/>
      <c r="S3" s="57" t="s">
        <v>101</v>
      </c>
      <c r="T3" s="241" t="s">
        <v>105</v>
      </c>
      <c r="U3" s="240" t="s">
        <v>106</v>
      </c>
      <c r="V3" s="242" t="s">
        <v>101</v>
      </c>
      <c r="W3" s="469"/>
      <c r="X3" s="58"/>
      <c r="Y3" s="478" t="s">
        <v>107</v>
      </c>
      <c r="Z3" s="479"/>
      <c r="AA3" s="480"/>
      <c r="AB3" s="483" t="s">
        <v>108</v>
      </c>
      <c r="AC3" s="479"/>
      <c r="AD3" s="480"/>
      <c r="AE3" s="255"/>
      <c r="AF3" s="299"/>
      <c r="AG3" s="255"/>
      <c r="AH3" s="235"/>
      <c r="AJ3" s="15" t="s">
        <v>124</v>
      </c>
    </row>
    <row r="4" spans="1:36" s="15" customFormat="1" ht="22.5" customHeight="1" x14ac:dyDescent="0.35">
      <c r="A4" s="59"/>
      <c r="B4" s="53" t="s">
        <v>109</v>
      </c>
      <c r="C4" s="54" t="s">
        <v>110</v>
      </c>
      <c r="D4" s="55" t="s">
        <v>111</v>
      </c>
      <c r="E4" s="53" t="s">
        <v>109</v>
      </c>
      <c r="F4" s="54" t="s">
        <v>110</v>
      </c>
      <c r="G4" s="55" t="s">
        <v>111</v>
      </c>
      <c r="H4" s="53" t="s">
        <v>109</v>
      </c>
      <c r="I4" s="54" t="s">
        <v>110</v>
      </c>
      <c r="J4" s="55"/>
      <c r="K4" s="53"/>
      <c r="L4" s="55" t="s">
        <v>111</v>
      </c>
      <c r="M4" s="53" t="s">
        <v>125</v>
      </c>
      <c r="N4" s="488" t="s">
        <v>113</v>
      </c>
      <c r="O4" s="492" t="s">
        <v>114</v>
      </c>
      <c r="P4" s="492" t="s">
        <v>115</v>
      </c>
      <c r="Q4" s="492" t="s">
        <v>116</v>
      </c>
      <c r="R4" s="473" t="s">
        <v>42</v>
      </c>
      <c r="S4" s="55" t="s">
        <v>111</v>
      </c>
      <c r="T4" s="246" t="s">
        <v>117</v>
      </c>
      <c r="U4" s="240" t="s">
        <v>110</v>
      </c>
      <c r="V4" s="243" t="s">
        <v>117</v>
      </c>
      <c r="W4" s="469"/>
      <c r="X4" s="58"/>
      <c r="Y4" s="481"/>
      <c r="Z4" s="482"/>
      <c r="AA4" s="480"/>
      <c r="AB4" s="484"/>
      <c r="AC4" s="482"/>
      <c r="AD4" s="480"/>
      <c r="AE4" s="255"/>
      <c r="AF4" s="471" t="s">
        <v>118</v>
      </c>
      <c r="AG4" s="472"/>
      <c r="AH4" s="235"/>
    </row>
    <row r="5" spans="1:36" s="16" customFormat="1" ht="66.75" customHeight="1" x14ac:dyDescent="0.35">
      <c r="A5" s="60" t="s">
        <v>119</v>
      </c>
      <c r="B5" s="61"/>
      <c r="C5" s="62"/>
      <c r="D5" s="63"/>
      <c r="E5" s="61"/>
      <c r="F5" s="62"/>
      <c r="G5" s="63"/>
      <c r="H5" s="61"/>
      <c r="I5" s="62"/>
      <c r="J5" s="63"/>
      <c r="K5" s="61"/>
      <c r="L5" s="64"/>
      <c r="M5" s="61"/>
      <c r="N5" s="489"/>
      <c r="O5" s="464"/>
      <c r="P5" s="464"/>
      <c r="Q5" s="464"/>
      <c r="R5" s="474"/>
      <c r="S5" s="63"/>
      <c r="T5" s="65"/>
      <c r="U5" s="66"/>
      <c r="V5" s="67"/>
      <c r="W5" s="470"/>
      <c r="X5" s="58"/>
      <c r="Y5" s="256" t="s">
        <v>44</v>
      </c>
      <c r="Z5" s="257" t="s">
        <v>45</v>
      </c>
      <c r="AA5" s="258" t="s">
        <v>42</v>
      </c>
      <c r="AB5" s="397" t="s">
        <v>46</v>
      </c>
      <c r="AC5" s="257" t="s">
        <v>45</v>
      </c>
      <c r="AD5" s="258" t="s">
        <v>42</v>
      </c>
      <c r="AE5" s="260" t="s">
        <v>42</v>
      </c>
      <c r="AF5" s="471"/>
      <c r="AG5" s="472"/>
      <c r="AH5" s="236"/>
    </row>
    <row r="6" spans="1:36" s="16" customFormat="1" ht="10.5" customHeight="1" x14ac:dyDescent="0.25">
      <c r="A6" s="68"/>
      <c r="B6" s="53"/>
      <c r="C6" s="54"/>
      <c r="D6" s="55"/>
      <c r="E6" s="53"/>
      <c r="F6" s="54"/>
      <c r="G6" s="55"/>
      <c r="H6" s="53"/>
      <c r="I6" s="54"/>
      <c r="J6" s="55"/>
      <c r="K6" s="53"/>
      <c r="L6" s="56"/>
      <c r="M6" s="53"/>
      <c r="N6" s="53"/>
      <c r="O6" s="398"/>
      <c r="P6" s="398"/>
      <c r="Q6" s="398"/>
      <c r="R6" s="70"/>
      <c r="S6" s="55"/>
      <c r="T6" s="26"/>
      <c r="U6" s="15"/>
      <c r="V6" s="27"/>
      <c r="W6" s="71"/>
      <c r="X6" s="40"/>
      <c r="Y6" s="261"/>
      <c r="Z6" s="210"/>
      <c r="AA6" s="262"/>
      <c r="AB6" s="399"/>
      <c r="AC6" s="210"/>
      <c r="AD6" s="262"/>
      <c r="AE6" s="264"/>
      <c r="AF6" s="247"/>
      <c r="AG6" s="264"/>
      <c r="AH6" s="236"/>
    </row>
    <row r="7" spans="1:36" s="16" customFormat="1" ht="22.5" customHeight="1" x14ac:dyDescent="0.3">
      <c r="A7" s="72" t="s">
        <v>47</v>
      </c>
      <c r="B7" s="73"/>
      <c r="C7" s="74"/>
      <c r="D7" s="75"/>
      <c r="E7" s="73"/>
      <c r="F7" s="74"/>
      <c r="G7" s="75"/>
      <c r="H7" s="73"/>
      <c r="I7" s="74"/>
      <c r="J7" s="75"/>
      <c r="K7" s="73"/>
      <c r="L7" s="76"/>
      <c r="M7" s="73"/>
      <c r="N7" s="73"/>
      <c r="O7" s="77"/>
      <c r="P7" s="77"/>
      <c r="Q7" s="77"/>
      <c r="R7" s="78"/>
      <c r="S7" s="75"/>
      <c r="T7" s="79"/>
      <c r="U7" s="80"/>
      <c r="V7" s="81"/>
      <c r="W7" s="82"/>
      <c r="X7" s="83"/>
      <c r="Y7" s="261"/>
      <c r="Z7" s="210"/>
      <c r="AA7" s="262"/>
      <c r="AB7" s="399"/>
      <c r="AC7" s="210"/>
      <c r="AD7" s="262"/>
      <c r="AE7" s="264"/>
      <c r="AF7" s="247"/>
      <c r="AG7" s="264"/>
      <c r="AH7" s="236"/>
    </row>
    <row r="8" spans="1:36" s="16" customFormat="1" ht="8.1" customHeight="1" x14ac:dyDescent="0.3">
      <c r="A8" s="84"/>
      <c r="B8" s="53"/>
      <c r="C8" s="54"/>
      <c r="D8" s="55"/>
      <c r="E8" s="53"/>
      <c r="F8" s="54"/>
      <c r="G8" s="55"/>
      <c r="H8" s="53"/>
      <c r="I8" s="54"/>
      <c r="J8" s="55"/>
      <c r="K8" s="53"/>
      <c r="L8" s="56"/>
      <c r="M8" s="53"/>
      <c r="N8" s="53"/>
      <c r="O8" s="398"/>
      <c r="P8" s="398"/>
      <c r="Q8" s="398"/>
      <c r="R8" s="70"/>
      <c r="S8" s="55"/>
      <c r="T8" s="26"/>
      <c r="U8" s="15"/>
      <c r="V8" s="27"/>
      <c r="W8" s="86"/>
      <c r="X8" s="83"/>
      <c r="Y8" s="261"/>
      <c r="Z8" s="210"/>
      <c r="AA8" s="262"/>
      <c r="AB8" s="399"/>
      <c r="AC8" s="210"/>
      <c r="AD8" s="262"/>
      <c r="AE8" s="264"/>
      <c r="AF8" s="247"/>
      <c r="AG8" s="264"/>
      <c r="AH8" s="236"/>
    </row>
    <row r="9" spans="1:36" s="16" customFormat="1" ht="15.75" x14ac:dyDescent="0.25">
      <c r="A9" s="59" t="s">
        <v>48</v>
      </c>
      <c r="B9" s="53"/>
      <c r="C9" s="54"/>
      <c r="D9" s="55"/>
      <c r="E9" s="53"/>
      <c r="F9" s="54"/>
      <c r="G9" s="55"/>
      <c r="H9" s="53"/>
      <c r="I9" s="54"/>
      <c r="J9" s="55"/>
      <c r="K9" s="53"/>
      <c r="L9" s="56"/>
      <c r="M9" s="53"/>
      <c r="N9" s="53"/>
      <c r="O9" s="398"/>
      <c r="P9" s="398"/>
      <c r="Q9" s="398"/>
      <c r="R9" s="70"/>
      <c r="S9" s="55"/>
      <c r="T9" s="26"/>
      <c r="U9" s="15"/>
      <c r="V9" s="27"/>
      <c r="W9" s="86"/>
      <c r="X9" s="83"/>
      <c r="Y9" s="261"/>
      <c r="Z9" s="210"/>
      <c r="AA9" s="262"/>
      <c r="AB9" s="399"/>
      <c r="AC9" s="210"/>
      <c r="AD9" s="262"/>
      <c r="AE9" s="264"/>
      <c r="AF9" s="247"/>
      <c r="AG9" s="264"/>
      <c r="AH9" s="236"/>
    </row>
    <row r="10" spans="1:36" s="16" customFormat="1" ht="22.5" customHeight="1" x14ac:dyDescent="0.25">
      <c r="A10" s="2" t="s">
        <v>49</v>
      </c>
      <c r="B10" s="6">
        <f>'2027 at 2026 Rates'!B10</f>
        <v>4981.0179629600789</v>
      </c>
      <c r="C10" s="1">
        <v>8.8405876926287874E-2</v>
      </c>
      <c r="D10" s="8">
        <f t="shared" ref="D10:D11" si="0">+B10*C10</f>
        <v>440.35126100107789</v>
      </c>
      <c r="E10" s="53"/>
      <c r="F10" s="54"/>
      <c r="G10" s="55"/>
      <c r="H10" s="53"/>
      <c r="I10" s="54"/>
      <c r="J10" s="55"/>
      <c r="K10" s="6">
        <f t="shared" ref="K10:K11" si="1">+B10+E10+H10</f>
        <v>4981.0179629600789</v>
      </c>
      <c r="L10" s="8">
        <f t="shared" ref="L10:L11" si="2">+D10+G10+J10</f>
        <v>440.35126100107789</v>
      </c>
      <c r="M10" s="53"/>
      <c r="N10" s="53"/>
      <c r="O10" s="398"/>
      <c r="P10" s="398"/>
      <c r="Q10" s="398"/>
      <c r="R10" s="70"/>
      <c r="S10" s="55"/>
      <c r="T10" s="26"/>
      <c r="U10" s="15"/>
      <c r="V10" s="27"/>
      <c r="W10" s="10">
        <f>L10+S10+V10</f>
        <v>440.35126100107789</v>
      </c>
      <c r="X10" s="48"/>
      <c r="Y10" s="265">
        <v>0</v>
      </c>
      <c r="Z10" s="353">
        <v>7.7703880222177233</v>
      </c>
      <c r="AA10" s="8">
        <f>SUM(Y10:Z10)</f>
        <v>7.7703880222177233</v>
      </c>
      <c r="AB10" s="231"/>
      <c r="AC10" s="353"/>
      <c r="AD10" s="8">
        <f>SUM(AB10:AC10)</f>
        <v>0</v>
      </c>
      <c r="AE10" s="266">
        <f>AA10+AD10</f>
        <v>7.7703880222177233</v>
      </c>
      <c r="AF10" s="247"/>
      <c r="AG10" s="266">
        <f>W10+AE10</f>
        <v>448.12164902329562</v>
      </c>
      <c r="AH10" s="236"/>
    </row>
    <row r="11" spans="1:36" s="16" customFormat="1" ht="22.5" customHeight="1" x14ac:dyDescent="0.35">
      <c r="A11" s="2" t="s">
        <v>50</v>
      </c>
      <c r="B11" s="6">
        <f>B10</f>
        <v>4981.0179629600789</v>
      </c>
      <c r="C11" s="87">
        <v>0.10226664878603099</v>
      </c>
      <c r="D11" s="30">
        <f t="shared" si="0"/>
        <v>509.39201461494991</v>
      </c>
      <c r="E11" s="53"/>
      <c r="F11" s="54"/>
      <c r="G11" s="55"/>
      <c r="H11" s="53"/>
      <c r="I11" s="54"/>
      <c r="J11" s="55"/>
      <c r="K11" s="88">
        <f t="shared" si="1"/>
        <v>4981.0179629600789</v>
      </c>
      <c r="L11" s="32">
        <f t="shared" si="2"/>
        <v>509.39201461494991</v>
      </c>
      <c r="M11" s="53"/>
      <c r="N11" s="53"/>
      <c r="O11" s="398"/>
      <c r="P11" s="398"/>
      <c r="Q11" s="398"/>
      <c r="R11" s="70"/>
      <c r="S11" s="55"/>
      <c r="T11" s="89">
        <f>'2027 at 2026 Rates'!T11</f>
        <v>5.8805031927138751</v>
      </c>
      <c r="U11" s="400">
        <v>21.038342273904735</v>
      </c>
      <c r="V11" s="30">
        <f>+T11*U11</f>
        <v>123.71603891110408</v>
      </c>
      <c r="W11" s="90">
        <f>L11+S11+V11</f>
        <v>633.10805352605394</v>
      </c>
      <c r="X11" s="50"/>
      <c r="Y11" s="265"/>
      <c r="Z11" s="353"/>
      <c r="AA11" s="8">
        <f>SUM(Y11:Z11)</f>
        <v>0</v>
      </c>
      <c r="AB11" s="401">
        <v>27.898446117282301</v>
      </c>
      <c r="AC11" s="402">
        <v>0.33583069120049075</v>
      </c>
      <c r="AD11" s="8">
        <f>SUM(AB11:AC11)</f>
        <v>28.234276808482793</v>
      </c>
      <c r="AE11" s="267">
        <f>AA11+AD11</f>
        <v>28.234276808482793</v>
      </c>
      <c r="AF11" s="247"/>
      <c r="AG11" s="267">
        <f>W11+AE11</f>
        <v>661.34233033453677</v>
      </c>
      <c r="AH11" s="236"/>
    </row>
    <row r="12" spans="1:36" ht="15" x14ac:dyDescent="0.2">
      <c r="A12" s="2" t="s">
        <v>51</v>
      </c>
      <c r="B12" s="6">
        <f>B11</f>
        <v>4981.0179629600789</v>
      </c>
      <c r="C12" s="198">
        <f>SUM(C10:C11)</f>
        <v>0.19067252571231885</v>
      </c>
      <c r="D12" s="8">
        <f>SUM(D10:D11)</f>
        <v>949.74327561602786</v>
      </c>
      <c r="E12" s="6"/>
      <c r="F12" s="1"/>
      <c r="G12" s="8"/>
      <c r="H12" s="6"/>
      <c r="I12" s="1"/>
      <c r="J12" s="8"/>
      <c r="K12" s="6">
        <f>K11</f>
        <v>4981.0179629600789</v>
      </c>
      <c r="L12" s="8">
        <f>+D12+G12+J12</f>
        <v>949.74327561602786</v>
      </c>
      <c r="M12" s="6"/>
      <c r="N12" s="6"/>
      <c r="O12" s="156"/>
      <c r="P12" s="156"/>
      <c r="Q12" s="156"/>
      <c r="R12" s="47"/>
      <c r="S12" s="8"/>
      <c r="T12" s="91"/>
      <c r="U12" s="403"/>
      <c r="V12" s="8">
        <f>SUM(V10:V11)</f>
        <v>123.71603891110408</v>
      </c>
      <c r="W12" s="10">
        <f>SUM(W10:W11)</f>
        <v>1073.4593145271319</v>
      </c>
      <c r="X12" s="48"/>
      <c r="Y12" s="265">
        <f t="shared" ref="Y12:AE12" si="3">SUM(Y10:Y11)</f>
        <v>0</v>
      </c>
      <c r="Z12" s="353">
        <f>SUM(Z10:Z11)</f>
        <v>7.7703880222177233</v>
      </c>
      <c r="AA12" s="8">
        <f t="shared" si="3"/>
        <v>7.7703880222177233</v>
      </c>
      <c r="AB12" s="231">
        <f t="shared" si="3"/>
        <v>27.898446117282301</v>
      </c>
      <c r="AC12" s="353">
        <f t="shared" si="3"/>
        <v>0.33583069120049075</v>
      </c>
      <c r="AD12" s="8">
        <f t="shared" si="3"/>
        <v>28.234276808482793</v>
      </c>
      <c r="AE12" s="266">
        <f t="shared" si="3"/>
        <v>36.00466483070052</v>
      </c>
      <c r="AF12" s="247"/>
      <c r="AG12" s="266">
        <f>SUM(AG10:AG11)</f>
        <v>1109.4639793578324</v>
      </c>
      <c r="AH12" s="236"/>
      <c r="AI12" s="197"/>
    </row>
    <row r="13" spans="1:36" ht="15.75" x14ac:dyDescent="0.25">
      <c r="A13" s="59"/>
      <c r="B13" s="6"/>
      <c r="C13" s="1"/>
      <c r="D13" s="8"/>
      <c r="E13" s="6"/>
      <c r="F13" s="1"/>
      <c r="G13" s="8"/>
      <c r="H13" s="6"/>
      <c r="I13" s="1"/>
      <c r="J13" s="8"/>
      <c r="K13" s="6"/>
      <c r="L13" s="8"/>
      <c r="M13" s="6"/>
      <c r="N13" s="6"/>
      <c r="O13" s="156"/>
      <c r="P13" s="156"/>
      <c r="Q13" s="156"/>
      <c r="R13" s="47"/>
      <c r="S13" s="8"/>
      <c r="T13" s="89"/>
      <c r="U13" s="400"/>
      <c r="V13" s="8"/>
      <c r="W13" s="10"/>
      <c r="X13" s="48"/>
      <c r="Y13" s="265"/>
      <c r="Z13" s="353"/>
      <c r="AA13" s="8"/>
      <c r="AB13" s="231"/>
      <c r="AC13" s="353"/>
      <c r="AD13" s="8"/>
      <c r="AE13" s="266"/>
      <c r="AF13" s="247"/>
      <c r="AG13" s="266"/>
      <c r="AH13" s="236"/>
      <c r="AI13" s="199"/>
    </row>
    <row r="14" spans="1:36" ht="15.75" x14ac:dyDescent="0.25">
      <c r="A14" s="59" t="s">
        <v>52</v>
      </c>
      <c r="B14" s="6"/>
      <c r="C14" s="1"/>
      <c r="D14" s="8"/>
      <c r="E14" s="6"/>
      <c r="F14" s="1"/>
      <c r="G14" s="8"/>
      <c r="H14" s="6"/>
      <c r="I14" s="1"/>
      <c r="J14" s="8"/>
      <c r="K14" s="6"/>
      <c r="L14" s="8"/>
      <c r="M14" s="6"/>
      <c r="N14" s="6"/>
      <c r="O14" s="156"/>
      <c r="P14" s="156"/>
      <c r="Q14" s="156"/>
      <c r="R14" s="47"/>
      <c r="S14" s="8"/>
      <c r="T14" s="89"/>
      <c r="U14" s="400"/>
      <c r="V14" s="8"/>
      <c r="W14" s="10"/>
      <c r="X14" s="48"/>
      <c r="Y14" s="265"/>
      <c r="Z14" s="353"/>
      <c r="AA14" s="8"/>
      <c r="AB14" s="231"/>
      <c r="AC14" s="353"/>
      <c r="AD14" s="8"/>
      <c r="AE14" s="266"/>
      <c r="AF14" s="247"/>
      <c r="AG14" s="266"/>
      <c r="AH14" s="236"/>
      <c r="AI14" s="16"/>
    </row>
    <row r="15" spans="1:36" ht="22.5" customHeight="1" x14ac:dyDescent="0.2">
      <c r="A15" s="2" t="s">
        <v>49</v>
      </c>
      <c r="B15" s="9">
        <f>'2027 at 2026 Rates'!B15</f>
        <v>30.583171623233405</v>
      </c>
      <c r="C15" s="1">
        <v>8.8405876926287874E-2</v>
      </c>
      <c r="D15" s="8">
        <f t="shared" ref="D15:D16" si="4">+B15*C15</f>
        <v>2.7037321065391122</v>
      </c>
      <c r="E15" s="6">
        <f>'2027 at 2026 Rates'!E15</f>
        <v>70.782824222609008</v>
      </c>
      <c r="F15" s="404">
        <v>8.8405876926287874E-2</v>
      </c>
      <c r="G15" s="8">
        <f t="shared" ref="G15:G16" si="5">+E15*F15</f>
        <v>6.2576176467190399</v>
      </c>
      <c r="H15" s="6">
        <f>'2027 at 2026 Rates'!H15</f>
        <v>200.22545876747685</v>
      </c>
      <c r="I15" s="1">
        <v>8.8405876926287874E-2</v>
      </c>
      <c r="J15" s="8">
        <f t="shared" ref="J15:J16" si="6">+H15*I15</f>
        <v>17.701107265307087</v>
      </c>
      <c r="K15" s="6">
        <f t="shared" ref="K15:K16" si="7">+B15+E15+H15</f>
        <v>301.59145461331923</v>
      </c>
      <c r="L15" s="8">
        <f t="shared" ref="L15:L16" si="8">+D15+G15+J15</f>
        <v>26.662457018565238</v>
      </c>
      <c r="M15" s="6"/>
      <c r="N15" s="6"/>
      <c r="O15" s="156"/>
      <c r="P15" s="156"/>
      <c r="Q15" s="156"/>
      <c r="R15" s="47"/>
      <c r="S15" s="8"/>
      <c r="T15" s="89"/>
      <c r="U15" s="400"/>
      <c r="V15" s="8"/>
      <c r="W15" s="10">
        <f>L15+S15+V15</f>
        <v>26.662457018565238</v>
      </c>
      <c r="X15" s="48"/>
      <c r="Y15" s="265">
        <v>0</v>
      </c>
      <c r="Z15" s="353">
        <v>0.470482669196778</v>
      </c>
      <c r="AA15" s="8">
        <f>SUM(Y15:Z15)</f>
        <v>0.470482669196778</v>
      </c>
      <c r="AB15" s="231"/>
      <c r="AC15" s="353"/>
      <c r="AD15" s="8">
        <f>SUM(AB15:AC15)</f>
        <v>0</v>
      </c>
      <c r="AE15" s="266">
        <f>AA15+AD15</f>
        <v>0.470482669196778</v>
      </c>
      <c r="AF15" s="247"/>
      <c r="AG15" s="266">
        <f>W15+AE15</f>
        <v>27.132939687762015</v>
      </c>
      <c r="AH15" s="236"/>
      <c r="AI15" s="16"/>
    </row>
    <row r="16" spans="1:36" ht="22.5" customHeight="1" x14ac:dyDescent="0.35">
      <c r="A16" s="2" t="s">
        <v>50</v>
      </c>
      <c r="B16" s="9">
        <f>B15</f>
        <v>30.583171623233405</v>
      </c>
      <c r="C16" s="87">
        <v>0.168531203042558</v>
      </c>
      <c r="D16" s="30">
        <f t="shared" si="4"/>
        <v>5.1542187065205471</v>
      </c>
      <c r="E16" s="6">
        <f>E15</f>
        <v>70.782824222609008</v>
      </c>
      <c r="F16" s="405">
        <v>0.114686842129108</v>
      </c>
      <c r="G16" s="30">
        <f t="shared" si="5"/>
        <v>8.1178585870707618</v>
      </c>
      <c r="H16" s="6">
        <f>H15</f>
        <v>200.22545876747685</v>
      </c>
      <c r="I16" s="87">
        <v>2.9098066601108901E-2</v>
      </c>
      <c r="J16" s="30">
        <f t="shared" si="6"/>
        <v>5.8261737344536257</v>
      </c>
      <c r="K16" s="88">
        <f t="shared" si="7"/>
        <v>301.59145461331923</v>
      </c>
      <c r="L16" s="32">
        <f t="shared" si="8"/>
        <v>19.098251028044935</v>
      </c>
      <c r="M16" s="6"/>
      <c r="N16" s="6"/>
      <c r="O16" s="156"/>
      <c r="P16" s="156"/>
      <c r="Q16" s="156"/>
      <c r="R16" s="47"/>
      <c r="S16" s="8"/>
      <c r="T16" s="89">
        <f>'2027 at 2026 Rates'!T16</f>
        <v>0.16735473133801926</v>
      </c>
      <c r="U16" s="400">
        <v>21.038342273904735</v>
      </c>
      <c r="V16" s="30">
        <f>+T16*U16</f>
        <v>3.5208661190466199</v>
      </c>
      <c r="W16" s="90">
        <f>L16+S16+V16</f>
        <v>22.619117147091554</v>
      </c>
      <c r="X16" s="50"/>
      <c r="Y16" s="268"/>
      <c r="Z16" s="402"/>
      <c r="AA16" s="8">
        <f>SUM(Y16:Z16)</f>
        <v>0</v>
      </c>
      <c r="AB16" s="401">
        <v>1.6891994786066409</v>
      </c>
      <c r="AC16" s="402">
        <v>2.033392921208467E-2</v>
      </c>
      <c r="AD16" s="8">
        <f>SUM(AB16:AC16)</f>
        <v>1.7095334078187256</v>
      </c>
      <c r="AE16" s="267">
        <f>AA16+AD16</f>
        <v>1.7095334078187256</v>
      </c>
      <c r="AF16" s="247"/>
      <c r="AG16" s="267">
        <f>W16+AE16</f>
        <v>24.328650554910279</v>
      </c>
      <c r="AH16" s="236"/>
      <c r="AI16" s="16"/>
    </row>
    <row r="17" spans="1:40" ht="15" x14ac:dyDescent="0.2">
      <c r="A17" s="2" t="s">
        <v>51</v>
      </c>
      <c r="B17" s="9">
        <f>B16</f>
        <v>30.583171623233405</v>
      </c>
      <c r="C17" s="1">
        <f>SUM(C15:C16)</f>
        <v>0.25693707996884585</v>
      </c>
      <c r="D17" s="8">
        <f>SUM(D15:D16)</f>
        <v>7.8579508130596594</v>
      </c>
      <c r="E17" s="6">
        <f>E16</f>
        <v>70.782824222609008</v>
      </c>
      <c r="F17" s="404">
        <f>SUM(F15:F16)</f>
        <v>0.20309271905539589</v>
      </c>
      <c r="G17" s="8">
        <f>SUM(G15:G16)</f>
        <v>14.375476233789801</v>
      </c>
      <c r="H17" s="6">
        <f>H16</f>
        <v>200.22545876747685</v>
      </c>
      <c r="I17" s="1">
        <f>SUM(I15:I16)</f>
        <v>0.11750394352739678</v>
      </c>
      <c r="J17" s="8">
        <f>SUM(J15:J16)</f>
        <v>23.527280999760713</v>
      </c>
      <c r="K17" s="6">
        <f>K16</f>
        <v>301.59145461331923</v>
      </c>
      <c r="L17" s="8">
        <f>+D17+G17+J17</f>
        <v>45.760708046610176</v>
      </c>
      <c r="M17" s="6"/>
      <c r="N17" s="6"/>
      <c r="O17" s="156"/>
      <c r="P17" s="156"/>
      <c r="Q17" s="156"/>
      <c r="R17" s="47"/>
      <c r="S17" s="8"/>
      <c r="T17" s="91"/>
      <c r="U17" s="403"/>
      <c r="V17" s="8">
        <f>SUM(V15:V16)</f>
        <v>3.5208661190466199</v>
      </c>
      <c r="W17" s="10">
        <f>SUM(W15:W16)</f>
        <v>49.281574165656792</v>
      </c>
      <c r="X17" s="48"/>
      <c r="Y17" s="265">
        <f t="shared" ref="Y17:AE17" si="9">SUM(Y15:Y16)</f>
        <v>0</v>
      </c>
      <c r="Z17" s="353">
        <f t="shared" si="9"/>
        <v>0.470482669196778</v>
      </c>
      <c r="AA17" s="8">
        <f t="shared" si="9"/>
        <v>0.470482669196778</v>
      </c>
      <c r="AB17" s="231">
        <f t="shared" si="9"/>
        <v>1.6891994786066409</v>
      </c>
      <c r="AC17" s="353">
        <f t="shared" si="9"/>
        <v>2.033392921208467E-2</v>
      </c>
      <c r="AD17" s="8">
        <f t="shared" si="9"/>
        <v>1.7095334078187256</v>
      </c>
      <c r="AE17" s="266">
        <f t="shared" si="9"/>
        <v>2.1800160770155035</v>
      </c>
      <c r="AF17" s="247"/>
      <c r="AG17" s="266">
        <f>SUM(AG15:AG16)</f>
        <v>51.461590242672294</v>
      </c>
      <c r="AH17" s="236"/>
      <c r="AI17" s="16"/>
    </row>
    <row r="18" spans="1:40" s="21" customFormat="1" ht="14.1" customHeight="1" x14ac:dyDescent="0.35">
      <c r="A18" s="59"/>
      <c r="B18" s="88"/>
      <c r="C18" s="1"/>
      <c r="D18" s="32"/>
      <c r="E18" s="88"/>
      <c r="F18" s="404"/>
      <c r="G18" s="32"/>
      <c r="H18" s="88"/>
      <c r="I18" s="1"/>
      <c r="J18" s="32"/>
      <c r="K18" s="88"/>
      <c r="L18" s="32"/>
      <c r="M18" s="88"/>
      <c r="N18" s="88"/>
      <c r="O18" s="406"/>
      <c r="P18" s="407"/>
      <c r="Q18" s="406"/>
      <c r="R18" s="47"/>
      <c r="S18" s="32"/>
      <c r="T18" s="93"/>
      <c r="U18" s="400"/>
      <c r="V18" s="32"/>
      <c r="W18" s="94"/>
      <c r="X18" s="20"/>
      <c r="Y18" s="269"/>
      <c r="Z18" s="408"/>
      <c r="AA18" s="32"/>
      <c r="AB18" s="409"/>
      <c r="AC18" s="408"/>
      <c r="AD18" s="32"/>
      <c r="AE18" s="267"/>
      <c r="AF18" s="247"/>
      <c r="AG18" s="267"/>
      <c r="AH18" s="236"/>
      <c r="AI18" s="16"/>
    </row>
    <row r="19" spans="1:40" s="21" customFormat="1" ht="14.1" customHeight="1" x14ac:dyDescent="0.25">
      <c r="A19" s="59" t="s">
        <v>53</v>
      </c>
      <c r="B19" s="6"/>
      <c r="C19" s="1"/>
      <c r="D19" s="8"/>
      <c r="E19" s="6"/>
      <c r="F19" s="404"/>
      <c r="G19" s="8"/>
      <c r="H19" s="6"/>
      <c r="I19" s="1"/>
      <c r="J19" s="8"/>
      <c r="K19" s="6"/>
      <c r="L19" s="8"/>
      <c r="M19" s="6"/>
      <c r="N19" s="6"/>
      <c r="O19" s="156"/>
      <c r="P19" s="156"/>
      <c r="Q19" s="156"/>
      <c r="R19" s="47"/>
      <c r="S19" s="8"/>
      <c r="T19" s="89"/>
      <c r="U19" s="400"/>
      <c r="V19" s="8"/>
      <c r="W19" s="10"/>
      <c r="X19" s="48"/>
      <c r="Y19" s="265"/>
      <c r="Z19" s="353"/>
      <c r="AA19" s="8"/>
      <c r="AB19" s="231"/>
      <c r="AC19" s="353"/>
      <c r="AD19" s="8"/>
      <c r="AE19" s="266"/>
      <c r="AF19" s="247"/>
      <c r="AG19" s="266"/>
      <c r="AH19" s="236"/>
      <c r="AI19" s="16"/>
    </row>
    <row r="20" spans="1:40" s="21" customFormat="1" ht="18" customHeight="1" x14ac:dyDescent="0.2">
      <c r="A20" s="2" t="s">
        <v>49</v>
      </c>
      <c r="B20" s="6">
        <f>'2027 at 2026 Rates'!B20</f>
        <v>8.7627333222517905</v>
      </c>
      <c r="C20" s="1">
        <v>8.8405876926287874E-2</v>
      </c>
      <c r="D20" s="8">
        <f>+B20*C20</f>
        <v>0.7746771236248734</v>
      </c>
      <c r="E20" s="6">
        <f>'2027 at 2026 Rates'!E20</f>
        <v>26.594620444073318</v>
      </c>
      <c r="F20" s="404">
        <v>8.8405876926287874E-2</v>
      </c>
      <c r="G20" s="8">
        <f>+E20*F20</f>
        <v>2.3511207418800852</v>
      </c>
      <c r="H20" s="6">
        <f>'2027 at 2026 Rates'!H20</f>
        <v>22.942714351901913</v>
      </c>
      <c r="I20" s="1">
        <v>8.8405876926287874E-2</v>
      </c>
      <c r="J20" s="8">
        <f>+H20*I20</f>
        <v>2.0282707813492191</v>
      </c>
      <c r="K20" s="6">
        <f>+B20+E20+H20</f>
        <v>58.300068118227017</v>
      </c>
      <c r="L20" s="8">
        <f>+D20+G20+J20</f>
        <v>5.1540686468541779</v>
      </c>
      <c r="M20" s="6"/>
      <c r="N20" s="6"/>
      <c r="O20" s="156"/>
      <c r="P20" s="156"/>
      <c r="Q20" s="156"/>
      <c r="R20" s="47"/>
      <c r="S20" s="8"/>
      <c r="T20" s="89"/>
      <c r="U20" s="400"/>
      <c r="V20" s="8"/>
      <c r="W20" s="10">
        <f>L20+S20+V20</f>
        <v>5.1540686468541779</v>
      </c>
      <c r="X20" s="48"/>
      <c r="Y20" s="265">
        <v>0</v>
      </c>
      <c r="Z20" s="353">
        <v>9.0948106264434142E-2</v>
      </c>
      <c r="AA20" s="8">
        <f>SUM(Y20:Z20)</f>
        <v>9.0948106264434142E-2</v>
      </c>
      <c r="AB20" s="231"/>
      <c r="AC20" s="353"/>
      <c r="AD20" s="8">
        <f>SUM(AB20:AC20)</f>
        <v>0</v>
      </c>
      <c r="AE20" s="266">
        <f>AA20+AD20</f>
        <v>9.0948106264434142E-2</v>
      </c>
      <c r="AF20" s="247"/>
      <c r="AG20" s="266">
        <f>W20+AE20</f>
        <v>5.2450167531186116</v>
      </c>
      <c r="AH20" s="236"/>
      <c r="AI20" s="16"/>
    </row>
    <row r="21" spans="1:40" s="21" customFormat="1" ht="18" customHeight="1" x14ac:dyDescent="0.35">
      <c r="A21" s="2" t="s">
        <v>50</v>
      </c>
      <c r="B21" s="6">
        <f>B20</f>
        <v>8.7627333222517905</v>
      </c>
      <c r="C21" s="87">
        <v>0.29440309884073002</v>
      </c>
      <c r="D21" s="30">
        <f>+B21*C21</f>
        <v>2.5797758443858525</v>
      </c>
      <c r="E21" s="6">
        <f>E20</f>
        <v>26.594620444073318</v>
      </c>
      <c r="F21" s="405">
        <v>0.10226664878603099</v>
      </c>
      <c r="G21" s="30">
        <f>+E21*F21</f>
        <v>2.7197427085518457</v>
      </c>
      <c r="H21" s="6">
        <f>H20</f>
        <v>22.942714351901913</v>
      </c>
      <c r="I21" s="87">
        <v>4.0192429213463499E-2</v>
      </c>
      <c r="J21" s="30">
        <f>+H21*I21</f>
        <v>0.92212342255353075</v>
      </c>
      <c r="K21" s="88">
        <f>+B21+E21+H21</f>
        <v>58.300068118227017</v>
      </c>
      <c r="L21" s="32">
        <f>+D21+G21+J21</f>
        <v>6.2216419754912291</v>
      </c>
      <c r="M21" s="6"/>
      <c r="N21" s="6"/>
      <c r="O21" s="156"/>
      <c r="P21" s="156"/>
      <c r="Q21" s="156"/>
      <c r="R21" s="47"/>
      <c r="S21" s="8"/>
      <c r="T21" s="89">
        <f>'2027 at 2026 Rates'!T21</f>
        <v>6.6000000000000003E-2</v>
      </c>
      <c r="U21" s="400">
        <v>21.038342273904735</v>
      </c>
      <c r="V21" s="30">
        <f>+T21*U21</f>
        <v>1.3885305900777125</v>
      </c>
      <c r="W21" s="90">
        <f>L21+S21+V21</f>
        <v>7.6101725655689414</v>
      </c>
      <c r="X21" s="50"/>
      <c r="Y21" s="268"/>
      <c r="Z21" s="402"/>
      <c r="AA21" s="8">
        <f>SUM(Y21:Z21)</f>
        <v>0</v>
      </c>
      <c r="AB21" s="401">
        <v>0.32653592521149477</v>
      </c>
      <c r="AC21" s="402">
        <v>3.9307130226739137E-3</v>
      </c>
      <c r="AD21" s="8">
        <f>SUM(AB21:AC21)</f>
        <v>0.33046663823416866</v>
      </c>
      <c r="AE21" s="267">
        <f>AA21+AD21</f>
        <v>0.33046663823416866</v>
      </c>
      <c r="AF21" s="247"/>
      <c r="AG21" s="267">
        <f>W21+AE21</f>
        <v>7.9406392038031104</v>
      </c>
      <c r="AH21" s="236"/>
      <c r="AI21" s="16"/>
    </row>
    <row r="22" spans="1:40" s="21" customFormat="1" ht="14.1" customHeight="1" x14ac:dyDescent="0.2">
      <c r="A22" s="2" t="s">
        <v>51</v>
      </c>
      <c r="B22" s="6">
        <f>B21</f>
        <v>8.7627333222517905</v>
      </c>
      <c r="C22" s="1">
        <f>SUM(C20:C21)</f>
        <v>0.38280897576701789</v>
      </c>
      <c r="D22" s="8">
        <f>SUM(D20:D21)</f>
        <v>3.354452968010726</v>
      </c>
      <c r="E22" s="6">
        <f>E21</f>
        <v>26.594620444073318</v>
      </c>
      <c r="F22" s="404">
        <f>SUM(F20:F21)</f>
        <v>0.19067252571231885</v>
      </c>
      <c r="G22" s="8">
        <f>SUM(G20:G21)</f>
        <v>5.070863450431931</v>
      </c>
      <c r="H22" s="6">
        <f>H21</f>
        <v>22.942714351901913</v>
      </c>
      <c r="I22" s="1">
        <f>SUM(I20:I21)</f>
        <v>0.12859830613975137</v>
      </c>
      <c r="J22" s="8">
        <f>SUM(J20:J21)</f>
        <v>2.95039420390275</v>
      </c>
      <c r="K22" s="6">
        <f>K21</f>
        <v>58.300068118227017</v>
      </c>
      <c r="L22" s="8">
        <f>+D22+G22+J22</f>
        <v>11.375710622345407</v>
      </c>
      <c r="M22" s="6"/>
      <c r="N22" s="6"/>
      <c r="O22" s="156"/>
      <c r="P22" s="156"/>
      <c r="Q22" s="156"/>
      <c r="R22" s="47"/>
      <c r="S22" s="8"/>
      <c r="T22" s="91"/>
      <c r="U22" s="403"/>
      <c r="V22" s="8">
        <f>SUM(V20:V21)</f>
        <v>1.3885305900777125</v>
      </c>
      <c r="W22" s="10">
        <f>SUM(W20:W21)</f>
        <v>12.764241212423119</v>
      </c>
      <c r="X22" s="49"/>
      <c r="Y22" s="265">
        <f t="shared" ref="Y22:AE22" si="10">SUM(Y20:Y21)</f>
        <v>0</v>
      </c>
      <c r="Z22" s="353">
        <f t="shared" si="10"/>
        <v>9.0948106264434142E-2</v>
      </c>
      <c r="AA22" s="8">
        <f t="shared" si="10"/>
        <v>9.0948106264434142E-2</v>
      </c>
      <c r="AB22" s="231">
        <f t="shared" si="10"/>
        <v>0.32653592521149477</v>
      </c>
      <c r="AC22" s="353">
        <f t="shared" si="10"/>
        <v>3.9307130226739137E-3</v>
      </c>
      <c r="AD22" s="8">
        <f t="shared" si="10"/>
        <v>0.33046663823416866</v>
      </c>
      <c r="AE22" s="266">
        <f t="shared" si="10"/>
        <v>0.42141474449860283</v>
      </c>
      <c r="AF22" s="247"/>
      <c r="AG22" s="266">
        <f>SUM(AG20:AG21)</f>
        <v>13.185655956921721</v>
      </c>
      <c r="AH22" s="236"/>
      <c r="AI22" s="16"/>
    </row>
    <row r="23" spans="1:40" s="21" customFormat="1" ht="14.1" customHeight="1" x14ac:dyDescent="0.35">
      <c r="A23" s="59"/>
      <c r="B23" s="88"/>
      <c r="C23" s="1"/>
      <c r="D23" s="32"/>
      <c r="E23" s="88"/>
      <c r="F23" s="404"/>
      <c r="G23" s="32"/>
      <c r="H23" s="88"/>
      <c r="I23" s="1"/>
      <c r="J23" s="32"/>
      <c r="K23" s="88"/>
      <c r="L23" s="32"/>
      <c r="M23" s="88"/>
      <c r="N23" s="88"/>
      <c r="O23" s="406"/>
      <c r="P23" s="406"/>
      <c r="Q23" s="406"/>
      <c r="R23" s="47"/>
      <c r="S23" s="32"/>
      <c r="T23" s="93"/>
      <c r="U23" s="400"/>
      <c r="V23" s="32"/>
      <c r="W23" s="94"/>
      <c r="X23" s="20"/>
      <c r="Y23" s="269"/>
      <c r="Z23" s="408"/>
      <c r="AA23" s="32"/>
      <c r="AB23" s="409"/>
      <c r="AC23" s="408"/>
      <c r="AD23" s="32"/>
      <c r="AE23" s="267"/>
      <c r="AF23" s="247"/>
      <c r="AG23" s="267"/>
      <c r="AH23" s="236"/>
      <c r="AI23" s="16"/>
    </row>
    <row r="24" spans="1:40" s="21" customFormat="1" ht="14.1" customHeight="1" x14ac:dyDescent="0.25">
      <c r="A24" s="59" t="s">
        <v>54</v>
      </c>
      <c r="B24" s="6"/>
      <c r="C24" s="1"/>
      <c r="D24" s="8"/>
      <c r="E24" s="6"/>
      <c r="F24" s="404"/>
      <c r="G24" s="8"/>
      <c r="H24" s="6"/>
      <c r="I24" s="1"/>
      <c r="J24" s="8"/>
      <c r="K24" s="6"/>
      <c r="L24" s="8"/>
      <c r="M24" s="6"/>
      <c r="N24" s="6"/>
      <c r="O24" s="156"/>
      <c r="P24" s="156"/>
      <c r="Q24" s="156"/>
      <c r="R24" s="47"/>
      <c r="S24" s="8"/>
      <c r="T24" s="89"/>
      <c r="U24" s="400"/>
      <c r="V24" s="8"/>
      <c r="W24" s="10"/>
      <c r="X24" s="48"/>
      <c r="Y24" s="265"/>
      <c r="Z24" s="353"/>
      <c r="AA24" s="8"/>
      <c r="AB24" s="231"/>
      <c r="AC24" s="353"/>
      <c r="AD24" s="8"/>
      <c r="AE24" s="266"/>
      <c r="AF24" s="247"/>
      <c r="AG24" s="266"/>
      <c r="AH24" s="236"/>
      <c r="AI24" s="16"/>
    </row>
    <row r="25" spans="1:40" s="21" customFormat="1" ht="14.1" customHeight="1" x14ac:dyDescent="0.2">
      <c r="A25" s="2" t="s">
        <v>49</v>
      </c>
      <c r="B25" s="6">
        <f>'2027 at 2026 Rates'!B25</f>
        <v>0.31640888654323118</v>
      </c>
      <c r="C25" s="1">
        <v>8.8405876926287874E-2</v>
      </c>
      <c r="D25" s="8">
        <f t="shared" ref="D25:D26" si="11">+B25*C25</f>
        <v>2.7972405082124681E-2</v>
      </c>
      <c r="E25" s="6">
        <f>'2027 at 2026 Rates'!E25</f>
        <v>26.744870404024301</v>
      </c>
      <c r="F25" s="404">
        <v>8.8405876926287874E-2</v>
      </c>
      <c r="G25" s="8">
        <f t="shared" ref="G25:G26" si="12">+E25*F25</f>
        <v>2.3644037213476912</v>
      </c>
      <c r="H25" s="6"/>
      <c r="I25" s="1"/>
      <c r="J25" s="8"/>
      <c r="K25" s="6">
        <f t="shared" ref="K25:K26" si="13">+B25+E25+H25</f>
        <v>27.061279290567533</v>
      </c>
      <c r="L25" s="8">
        <f t="shared" ref="L25:L26" si="14">+D25+G25+J25</f>
        <v>2.392376126429816</v>
      </c>
      <c r="M25" s="6"/>
      <c r="N25" s="6"/>
      <c r="O25" s="156"/>
      <c r="P25" s="156"/>
      <c r="Q25" s="156"/>
      <c r="R25" s="47"/>
      <c r="S25" s="8"/>
      <c r="T25" s="89"/>
      <c r="U25" s="400"/>
      <c r="V25" s="8"/>
      <c r="W25" s="10">
        <f>L25+S25+V25</f>
        <v>2.392376126429816</v>
      </c>
      <c r="X25" s="48"/>
      <c r="Y25" s="265">
        <v>0</v>
      </c>
      <c r="Z25" s="353">
        <v>4.2215595693285354E-2</v>
      </c>
      <c r="AA25" s="8">
        <f>SUM(Y25:Z25)</f>
        <v>4.2215595693285354E-2</v>
      </c>
      <c r="AB25" s="231"/>
      <c r="AC25" s="353"/>
      <c r="AD25" s="8">
        <f>SUM(AB25:AC25)</f>
        <v>0</v>
      </c>
      <c r="AE25" s="266">
        <f>AA25+AD25</f>
        <v>4.2215595693285354E-2</v>
      </c>
      <c r="AF25" s="247"/>
      <c r="AG25" s="266">
        <f>W25+AE25</f>
        <v>2.4345917221231015</v>
      </c>
      <c r="AH25" s="236"/>
      <c r="AI25" s="16"/>
    </row>
    <row r="26" spans="1:40" s="21" customFormat="1" ht="17.25" x14ac:dyDescent="0.35">
      <c r="A26" s="2" t="s">
        <v>50</v>
      </c>
      <c r="B26" s="6">
        <f>B25</f>
        <v>0.31640888654323118</v>
      </c>
      <c r="C26" s="87">
        <v>1.8314946992783201</v>
      </c>
      <c r="D26" s="30">
        <f t="shared" si="11"/>
        <v>0.57950119850848325</v>
      </c>
      <c r="E26" s="6">
        <f>E25</f>
        <v>26.744870404024301</v>
      </c>
      <c r="F26" s="405">
        <v>7.1150588089836098E-2</v>
      </c>
      <c r="G26" s="30">
        <f t="shared" si="12"/>
        <v>1.9029132576327814</v>
      </c>
      <c r="H26" s="6"/>
      <c r="I26" s="87"/>
      <c r="J26" s="30"/>
      <c r="K26" s="88">
        <f t="shared" si="13"/>
        <v>27.061279290567533</v>
      </c>
      <c r="L26" s="32">
        <f t="shared" si="14"/>
        <v>2.4824144561412647</v>
      </c>
      <c r="M26" s="6"/>
      <c r="N26" s="6"/>
      <c r="O26" s="156"/>
      <c r="P26" s="156"/>
      <c r="Q26" s="156"/>
      <c r="R26" s="47"/>
      <c r="S26" s="8"/>
      <c r="T26" s="89">
        <f>'2027 at 2026 Rates'!T26</f>
        <v>0.03</v>
      </c>
      <c r="U26" s="400">
        <v>21.038342273904735</v>
      </c>
      <c r="V26" s="30">
        <f>+T26*U26</f>
        <v>0.63115026821714204</v>
      </c>
      <c r="W26" s="90">
        <f>L26+S26+V26</f>
        <v>3.1135647243584068</v>
      </c>
      <c r="X26" s="50"/>
      <c r="Y26" s="268"/>
      <c r="Z26" s="402"/>
      <c r="AA26" s="8">
        <f>SUM(Y26:Z26)</f>
        <v>0</v>
      </c>
      <c r="AB26" s="401">
        <v>0.1515689458995586</v>
      </c>
      <c r="AC26" s="402">
        <v>1.8245282784565733E-3</v>
      </c>
      <c r="AD26" s="8">
        <f>SUM(AB26:AC26)</f>
        <v>0.15339347417801519</v>
      </c>
      <c r="AE26" s="267">
        <f>AA26+AD26</f>
        <v>0.15339347417801519</v>
      </c>
      <c r="AF26" s="247"/>
      <c r="AG26" s="267">
        <f>W26+AE26</f>
        <v>3.2669581985364218</v>
      </c>
      <c r="AH26" s="236"/>
      <c r="AI26" s="16"/>
    </row>
    <row r="27" spans="1:40" s="21" customFormat="1" ht="14.1" customHeight="1" x14ac:dyDescent="0.2">
      <c r="A27" s="2" t="s">
        <v>51</v>
      </c>
      <c r="B27" s="6">
        <f>B26</f>
        <v>0.31640888654323118</v>
      </c>
      <c r="C27" s="1">
        <f>SUM(C25:C26)</f>
        <v>1.919900576204608</v>
      </c>
      <c r="D27" s="8">
        <f>SUM(D25:D26)</f>
        <v>0.60747360359060798</v>
      </c>
      <c r="E27" s="6">
        <f>E26</f>
        <v>26.744870404024301</v>
      </c>
      <c r="F27" s="404">
        <f>SUM(F25:F26)</f>
        <v>0.15955646501612397</v>
      </c>
      <c r="G27" s="8">
        <f>SUM(G25:G26)</f>
        <v>4.2673169789804728</v>
      </c>
      <c r="H27" s="6"/>
      <c r="I27" s="1"/>
      <c r="J27" s="8"/>
      <c r="K27" s="6">
        <f>K26</f>
        <v>27.061279290567533</v>
      </c>
      <c r="L27" s="8">
        <f>+D27+G27+J27</f>
        <v>4.8747905825710811</v>
      </c>
      <c r="M27" s="6"/>
      <c r="N27" s="6"/>
      <c r="O27" s="156"/>
      <c r="P27" s="156"/>
      <c r="Q27" s="156"/>
      <c r="R27" s="47"/>
      <c r="S27" s="8"/>
      <c r="T27" s="14"/>
      <c r="U27" s="403"/>
      <c r="V27" s="8">
        <f>SUM(V25:V26)</f>
        <v>0.63115026821714204</v>
      </c>
      <c r="W27" s="10">
        <f>SUM(W25:W26)</f>
        <v>5.5059408507882228</v>
      </c>
      <c r="X27" s="49"/>
      <c r="Y27" s="265">
        <f t="shared" ref="Y27:AE27" si="15">SUM(Y25:Y26)</f>
        <v>0</v>
      </c>
      <c r="Z27" s="353">
        <f t="shared" si="15"/>
        <v>4.2215595693285354E-2</v>
      </c>
      <c r="AA27" s="8">
        <f t="shared" si="15"/>
        <v>4.2215595693285354E-2</v>
      </c>
      <c r="AB27" s="231">
        <f t="shared" si="15"/>
        <v>0.1515689458995586</v>
      </c>
      <c r="AC27" s="353">
        <f t="shared" si="15"/>
        <v>1.8245282784565733E-3</v>
      </c>
      <c r="AD27" s="8">
        <f t="shared" si="15"/>
        <v>0.15339347417801519</v>
      </c>
      <c r="AE27" s="266">
        <f t="shared" si="15"/>
        <v>0.19560906987130056</v>
      </c>
      <c r="AF27" s="247"/>
      <c r="AG27" s="266">
        <f>SUM(AG25:AG26)</f>
        <v>5.7015499206595237</v>
      </c>
      <c r="AH27" s="236"/>
      <c r="AI27" s="16"/>
    </row>
    <row r="28" spans="1:40" s="21" customFormat="1" ht="14.1" customHeight="1" x14ac:dyDescent="0.35">
      <c r="A28" s="59"/>
      <c r="B28" s="88"/>
      <c r="C28" s="1"/>
      <c r="D28" s="32"/>
      <c r="E28" s="88"/>
      <c r="F28" s="404"/>
      <c r="G28" s="32"/>
      <c r="H28" s="88"/>
      <c r="I28" s="1"/>
      <c r="J28" s="32"/>
      <c r="K28" s="88"/>
      <c r="L28" s="32"/>
      <c r="M28" s="88"/>
      <c r="N28" s="88"/>
      <c r="O28" s="406"/>
      <c r="P28" s="406"/>
      <c r="Q28" s="406"/>
      <c r="R28" s="47"/>
      <c r="S28" s="32"/>
      <c r="T28" s="88"/>
      <c r="U28" s="400"/>
      <c r="V28" s="32"/>
      <c r="W28" s="94"/>
      <c r="X28" s="20"/>
      <c r="Y28" s="269"/>
      <c r="Z28" s="408"/>
      <c r="AA28" s="32"/>
      <c r="AB28" s="409"/>
      <c r="AC28" s="408"/>
      <c r="AD28" s="32"/>
      <c r="AE28" s="267"/>
      <c r="AF28" s="247"/>
      <c r="AG28" s="267"/>
      <c r="AH28" s="236"/>
      <c r="AI28" s="16"/>
    </row>
    <row r="29" spans="1:40" s="21" customFormat="1" ht="22.5" customHeight="1" x14ac:dyDescent="0.35">
      <c r="A29" s="59" t="s">
        <v>55</v>
      </c>
      <c r="B29" s="88"/>
      <c r="C29" s="1"/>
      <c r="D29" s="32"/>
      <c r="E29" s="88"/>
      <c r="F29" s="404"/>
      <c r="G29" s="32"/>
      <c r="H29" s="88"/>
      <c r="I29" s="1"/>
      <c r="J29" s="32"/>
      <c r="K29" s="88"/>
      <c r="L29" s="32"/>
      <c r="M29" s="88"/>
      <c r="N29" s="88"/>
      <c r="O29" s="406"/>
      <c r="P29" s="406"/>
      <c r="Q29" s="406"/>
      <c r="R29" s="47"/>
      <c r="S29" s="32"/>
      <c r="T29" s="88"/>
      <c r="U29" s="400"/>
      <c r="V29" s="32"/>
      <c r="W29" s="94"/>
      <c r="X29" s="20"/>
      <c r="Y29" s="269"/>
      <c r="Z29" s="408"/>
      <c r="AA29" s="32"/>
      <c r="AB29" s="409"/>
      <c r="AC29" s="408"/>
      <c r="AD29" s="32"/>
      <c r="AE29" s="267"/>
      <c r="AF29" s="247"/>
      <c r="AG29" s="267"/>
      <c r="AH29" s="236"/>
      <c r="AI29" s="16"/>
    </row>
    <row r="30" spans="1:40" s="21" customFormat="1" ht="22.5" customHeight="1" x14ac:dyDescent="0.35">
      <c r="A30" s="2" t="s">
        <v>49</v>
      </c>
      <c r="B30" s="6">
        <f>B10+B15+B20+B25</f>
        <v>5020.6802767921072</v>
      </c>
      <c r="C30" s="1"/>
      <c r="D30" s="8">
        <f t="shared" ref="D30:E32" si="16">D10+D15+D20+D25</f>
        <v>443.85764263632404</v>
      </c>
      <c r="E30" s="6">
        <f t="shared" si="16"/>
        <v>124.12231507070662</v>
      </c>
      <c r="F30" s="404">
        <f>F10+F15</f>
        <v>8.8405876926287874E-2</v>
      </c>
      <c r="G30" s="8">
        <f t="shared" ref="G30:H32" si="17">G10+G15+G20+G25</f>
        <v>10.973142109946817</v>
      </c>
      <c r="H30" s="6">
        <f t="shared" si="17"/>
        <v>223.16817311937876</v>
      </c>
      <c r="I30" s="1"/>
      <c r="J30" s="8">
        <f t="shared" ref="J30:L31" si="18">J10+J15+J20+J25</f>
        <v>19.729378046656308</v>
      </c>
      <c r="K30" s="6">
        <f>K10+K15+K20+K25</f>
        <v>5367.9707649821921</v>
      </c>
      <c r="L30" s="8">
        <f t="shared" si="18"/>
        <v>474.56016279292714</v>
      </c>
      <c r="M30" s="88"/>
      <c r="N30" s="88"/>
      <c r="O30" s="406"/>
      <c r="P30" s="406"/>
      <c r="Q30" s="406"/>
      <c r="R30" s="47"/>
      <c r="S30" s="32"/>
      <c r="T30" s="88"/>
      <c r="U30" s="400"/>
      <c r="V30" s="32"/>
      <c r="W30" s="10">
        <f>L30+S30+V30</f>
        <v>474.56016279292714</v>
      </c>
      <c r="X30" s="48"/>
      <c r="Y30" s="265">
        <f t="shared" ref="Y30:AC31" si="19">Y10+Y15+Y20+Y25</f>
        <v>0</v>
      </c>
      <c r="Z30" s="353">
        <f t="shared" si="19"/>
        <v>8.3740343933722219</v>
      </c>
      <c r="AA30" s="8">
        <f t="shared" si="19"/>
        <v>8.3740343933722219</v>
      </c>
      <c r="AB30" s="231"/>
      <c r="AC30" s="353"/>
      <c r="AD30" s="8">
        <f t="shared" ref="AD30:AE31" si="20">AD10+AD15+AD20+AD25</f>
        <v>0</v>
      </c>
      <c r="AE30" s="266">
        <f t="shared" si="20"/>
        <v>8.3740343933722219</v>
      </c>
      <c r="AF30" s="247"/>
      <c r="AG30" s="266">
        <f>W30+AE30</f>
        <v>482.93419718629934</v>
      </c>
      <c r="AH30" s="236"/>
      <c r="AI30" s="16"/>
    </row>
    <row r="31" spans="1:40" s="21" customFormat="1" ht="22.5" customHeight="1" x14ac:dyDescent="0.35">
      <c r="A31" s="2" t="s">
        <v>50</v>
      </c>
      <c r="B31" s="88">
        <f>B11+B16+B21+B26</f>
        <v>5020.6802767921072</v>
      </c>
      <c r="C31" s="1"/>
      <c r="D31" s="32">
        <f t="shared" si="16"/>
        <v>517.70551036436484</v>
      </c>
      <c r="E31" s="88">
        <f t="shared" si="16"/>
        <v>124.12231507070662</v>
      </c>
      <c r="F31" s="404"/>
      <c r="G31" s="32">
        <f t="shared" si="17"/>
        <v>12.740514553255389</v>
      </c>
      <c r="H31" s="88">
        <f t="shared" si="17"/>
        <v>223.16817311937876</v>
      </c>
      <c r="I31" s="1"/>
      <c r="J31" s="32">
        <f t="shared" si="18"/>
        <v>6.7482971570071566</v>
      </c>
      <c r="K31" s="88">
        <f t="shared" si="18"/>
        <v>5367.9707649821921</v>
      </c>
      <c r="L31" s="32">
        <f t="shared" si="18"/>
        <v>537.19432207462728</v>
      </c>
      <c r="M31" s="88"/>
      <c r="N31" s="88"/>
      <c r="O31" s="406"/>
      <c r="P31" s="406"/>
      <c r="Q31" s="406"/>
      <c r="R31" s="47"/>
      <c r="S31" s="32"/>
      <c r="T31" s="88">
        <f>T11+T16+T21+T26</f>
        <v>6.1438579240518942</v>
      </c>
      <c r="U31" s="400"/>
      <c r="V31" s="32">
        <f>V11+V16+V21+V26</f>
        <v>129.25658588844556</v>
      </c>
      <c r="W31" s="94">
        <f>L31+S31+V31</f>
        <v>666.45090796307284</v>
      </c>
      <c r="X31" s="20"/>
      <c r="Y31" s="269"/>
      <c r="Z31" s="408"/>
      <c r="AA31" s="32">
        <f t="shared" si="19"/>
        <v>0</v>
      </c>
      <c r="AB31" s="409">
        <f t="shared" si="19"/>
        <v>30.065750466999997</v>
      </c>
      <c r="AC31" s="408">
        <f t="shared" si="19"/>
        <v>0.36191986171370588</v>
      </c>
      <c r="AD31" s="32">
        <f t="shared" si="20"/>
        <v>30.427670328713699</v>
      </c>
      <c r="AE31" s="267">
        <f t="shared" si="20"/>
        <v>30.427670328713699</v>
      </c>
      <c r="AF31" s="247"/>
      <c r="AG31" s="267">
        <f>W31+AE31</f>
        <v>696.87857829178654</v>
      </c>
      <c r="AH31" s="236"/>
      <c r="AI31" s="16"/>
    </row>
    <row r="32" spans="1:40" s="16" customFormat="1" ht="18" x14ac:dyDescent="0.25">
      <c r="A32" s="95" t="s">
        <v>51</v>
      </c>
      <c r="B32" s="61">
        <f>B12+B17+B22+B27</f>
        <v>5020.6802767921072</v>
      </c>
      <c r="C32" s="96"/>
      <c r="D32" s="97">
        <f t="shared" si="16"/>
        <v>961.56315300068889</v>
      </c>
      <c r="E32" s="61">
        <f t="shared" si="16"/>
        <v>124.12231507070662</v>
      </c>
      <c r="F32" s="306"/>
      <c r="G32" s="97">
        <f t="shared" si="17"/>
        <v>23.713656663202208</v>
      </c>
      <c r="H32" s="61">
        <f t="shared" si="17"/>
        <v>223.16817311937876</v>
      </c>
      <c r="I32" s="96"/>
      <c r="J32" s="97">
        <f>J12+J17+J22+J27</f>
        <v>26.477675203663463</v>
      </c>
      <c r="K32" s="410">
        <f>K31</f>
        <v>5367.9707649821921</v>
      </c>
      <c r="L32" s="97">
        <f>L12+L17+L22+L27</f>
        <v>1011.7544848675545</v>
      </c>
      <c r="M32" s="61"/>
      <c r="N32" s="61"/>
      <c r="O32" s="98"/>
      <c r="P32" s="98"/>
      <c r="Q32" s="98"/>
      <c r="R32" s="99"/>
      <c r="S32" s="97"/>
      <c r="T32" s="100">
        <f>SUM(T30:T31)</f>
        <v>6.1438579240518942</v>
      </c>
      <c r="U32" s="355"/>
      <c r="V32" s="97">
        <f>SUM(V30:V31)</f>
        <v>129.25658588844556</v>
      </c>
      <c r="W32" s="114">
        <f>SUM(W30:W31)</f>
        <v>1141.011070756</v>
      </c>
      <c r="X32" s="101"/>
      <c r="Y32" s="270">
        <f>SUM(Y30:Y31)</f>
        <v>0</v>
      </c>
      <c r="Z32" s="159">
        <f>SUM(Z30:Z31)</f>
        <v>8.3740343933722219</v>
      </c>
      <c r="AA32" s="224">
        <f>SUM(AA30:AA31)</f>
        <v>8.3740343933722219</v>
      </c>
      <c r="AB32" s="411">
        <f>SUM(AB30:AB31)</f>
        <v>30.065750466999997</v>
      </c>
      <c r="AC32" s="159">
        <f>SUM(AC30:AC31)</f>
        <v>0.36191986171370588</v>
      </c>
      <c r="AD32" s="224">
        <f t="shared" ref="AD32:AE32" si="21">SUM(AD30:AD31)</f>
        <v>30.427670328713699</v>
      </c>
      <c r="AE32" s="271">
        <f t="shared" si="21"/>
        <v>38.801704722085923</v>
      </c>
      <c r="AF32" s="247"/>
      <c r="AG32" s="271">
        <f>SUM(AG30:AG31)</f>
        <v>1179.8127754780858</v>
      </c>
      <c r="AH32" s="236"/>
      <c r="AI32" s="199"/>
      <c r="AJ32" s="244">
        <f>AB32*1000000</f>
        <v>30065750.466999996</v>
      </c>
      <c r="AK32" s="244">
        <f>AI32-AJ32</f>
        <v>-30065750.466999996</v>
      </c>
      <c r="AL32" s="209">
        <v>336009.84004795179</v>
      </c>
      <c r="AM32" s="199">
        <f>AC32*1000000</f>
        <v>361919.86171370588</v>
      </c>
      <c r="AN32" s="199">
        <f>AL32-AM32</f>
        <v>-25910.021665754088</v>
      </c>
    </row>
    <row r="33" spans="1:35" ht="9.75" customHeight="1" thickBot="1" x14ac:dyDescent="0.3">
      <c r="A33" s="59"/>
      <c r="B33" s="6"/>
      <c r="C33" s="1"/>
      <c r="D33" s="8"/>
      <c r="E33" s="6"/>
      <c r="F33" s="404"/>
      <c r="G33" s="8"/>
      <c r="H33" s="6"/>
      <c r="I33" s="1"/>
      <c r="J33" s="8"/>
      <c r="K33" s="6"/>
      <c r="L33" s="8"/>
      <c r="M33" s="6"/>
      <c r="N33" s="6"/>
      <c r="O33" s="156"/>
      <c r="P33" s="156"/>
      <c r="Q33" s="156"/>
      <c r="R33" s="47"/>
      <c r="S33" s="8"/>
      <c r="T33" s="102"/>
      <c r="U33" s="356"/>
      <c r="V33" s="8"/>
      <c r="W33" s="103"/>
      <c r="X33" s="101"/>
      <c r="Y33" s="272"/>
      <c r="Z33" s="273"/>
      <c r="AA33" s="274"/>
      <c r="AB33" s="412"/>
      <c r="AC33" s="273"/>
      <c r="AD33" s="274"/>
      <c r="AE33" s="276"/>
      <c r="AF33" s="247"/>
      <c r="AG33" s="276"/>
      <c r="AH33" s="236"/>
      <c r="AI33" s="16"/>
    </row>
    <row r="34" spans="1:35" ht="22.5" customHeight="1" thickTop="1" x14ac:dyDescent="0.35">
      <c r="A34" s="104" t="s">
        <v>56</v>
      </c>
      <c r="B34" s="105"/>
      <c r="C34" s="106"/>
      <c r="D34" s="107"/>
      <c r="E34" s="105"/>
      <c r="F34" s="307"/>
      <c r="G34" s="107"/>
      <c r="H34" s="105"/>
      <c r="I34" s="106"/>
      <c r="J34" s="107"/>
      <c r="K34" s="105">
        <v>5213.7769638903837</v>
      </c>
      <c r="L34" s="107"/>
      <c r="M34" s="105"/>
      <c r="N34" s="105"/>
      <c r="O34" s="108"/>
      <c r="P34" s="108"/>
      <c r="Q34" s="108"/>
      <c r="R34" s="109"/>
      <c r="S34" s="107"/>
      <c r="T34" s="110"/>
      <c r="U34" s="357"/>
      <c r="V34" s="107"/>
      <c r="W34" s="111">
        <v>429.40667074601197</v>
      </c>
      <c r="X34" s="101"/>
      <c r="Y34" s="270"/>
      <c r="Z34" s="159"/>
      <c r="AA34" s="224"/>
      <c r="AB34" s="411"/>
      <c r="AC34" s="159"/>
      <c r="AD34" s="224"/>
      <c r="AE34" s="271"/>
      <c r="AF34" s="247"/>
      <c r="AG34" s="271"/>
      <c r="AH34" s="236"/>
      <c r="AI34" s="16"/>
    </row>
    <row r="35" spans="1:35" ht="21.95" customHeight="1" x14ac:dyDescent="0.35">
      <c r="A35" s="112"/>
      <c r="B35" s="6"/>
      <c r="C35" s="1"/>
      <c r="D35" s="8"/>
      <c r="E35" s="6"/>
      <c r="F35" s="404"/>
      <c r="G35" s="8"/>
      <c r="H35" s="6"/>
      <c r="I35" s="1"/>
      <c r="J35" s="8"/>
      <c r="K35" s="170">
        <f>K32/K34-1</f>
        <v>2.95742994300916E-2</v>
      </c>
      <c r="L35" s="8"/>
      <c r="M35" s="6"/>
      <c r="N35" s="6"/>
      <c r="O35" s="156"/>
      <c r="P35" s="156"/>
      <c r="Q35" s="156"/>
      <c r="R35" s="47"/>
      <c r="S35" s="8"/>
      <c r="T35" s="102"/>
      <c r="U35" s="356"/>
      <c r="V35" s="8"/>
      <c r="W35" s="316">
        <f>W30/W34-1</f>
        <v>0.10515321517588361</v>
      </c>
      <c r="X35" s="101"/>
      <c r="Y35" s="270"/>
      <c r="Z35" s="159"/>
      <c r="AA35" s="224"/>
      <c r="AB35" s="411"/>
      <c r="AC35" s="159"/>
      <c r="AD35" s="224"/>
      <c r="AE35" s="271"/>
      <c r="AF35" s="247"/>
      <c r="AG35" s="271"/>
      <c r="AH35" s="236"/>
      <c r="AI35" s="16"/>
    </row>
    <row r="36" spans="1:35" ht="18" x14ac:dyDescent="0.25">
      <c r="A36" s="68" t="s">
        <v>57</v>
      </c>
      <c r="B36" s="6"/>
      <c r="C36" s="1"/>
      <c r="D36" s="8"/>
      <c r="E36" s="6"/>
      <c r="F36" s="404"/>
      <c r="G36" s="8"/>
      <c r="H36" s="6"/>
      <c r="I36" s="1"/>
      <c r="J36" s="8"/>
      <c r="K36" s="6"/>
      <c r="L36" s="8"/>
      <c r="M36" s="6"/>
      <c r="N36" s="6"/>
      <c r="O36" s="156"/>
      <c r="P36" s="156"/>
      <c r="Q36" s="156"/>
      <c r="R36" s="47"/>
      <c r="S36" s="8"/>
      <c r="T36" s="102"/>
      <c r="U36" s="356"/>
      <c r="V36" s="8"/>
      <c r="W36" s="103"/>
      <c r="X36" s="101"/>
      <c r="Y36" s="270"/>
      <c r="Z36" s="159"/>
      <c r="AA36" s="224"/>
      <c r="AB36" s="411"/>
      <c r="AC36" s="159"/>
      <c r="AD36" s="224"/>
      <c r="AE36" s="271"/>
      <c r="AF36" s="247"/>
      <c r="AG36" s="271"/>
      <c r="AH36" s="236"/>
      <c r="AI36" s="16"/>
    </row>
    <row r="37" spans="1:35" ht="22.5" customHeight="1" x14ac:dyDescent="0.25">
      <c r="A37" s="59" t="s">
        <v>58</v>
      </c>
      <c r="B37" s="6"/>
      <c r="C37" s="1"/>
      <c r="D37" s="8"/>
      <c r="E37" s="6"/>
      <c r="F37" s="404"/>
      <c r="G37" s="8"/>
      <c r="H37" s="6"/>
      <c r="I37" s="1"/>
      <c r="J37" s="8"/>
      <c r="K37" s="6"/>
      <c r="L37" s="8"/>
      <c r="M37" s="6"/>
      <c r="N37" s="6"/>
      <c r="O37" s="156"/>
      <c r="P37" s="156"/>
      <c r="Q37" s="156"/>
      <c r="R37" s="47"/>
      <c r="S37" s="8"/>
      <c r="T37" s="102"/>
      <c r="U37" s="356"/>
      <c r="V37" s="8"/>
      <c r="W37" s="103"/>
      <c r="X37" s="101"/>
      <c r="Y37" s="270"/>
      <c r="Z37" s="159"/>
      <c r="AA37" s="224"/>
      <c r="AB37" s="411"/>
      <c r="AC37" s="159"/>
      <c r="AD37" s="224"/>
      <c r="AE37" s="271"/>
      <c r="AF37" s="247"/>
      <c r="AG37" s="271"/>
      <c r="AH37" s="236"/>
      <c r="AI37" s="16"/>
    </row>
    <row r="38" spans="1:35" ht="15" x14ac:dyDescent="0.2">
      <c r="A38" s="2" t="s">
        <v>49</v>
      </c>
      <c r="B38" s="6">
        <f>'2027 at 2026 Rates'!B38</f>
        <v>74.267619700536855</v>
      </c>
      <c r="C38" s="1">
        <v>8.8691779315451816E-2</v>
      </c>
      <c r="D38" s="8">
        <f t="shared" ref="D38:D39" si="22">+B38*C38</f>
        <v>6.5869273367639165</v>
      </c>
      <c r="E38" s="6">
        <f>'2027 at 2026 Rates'!E38</f>
        <v>366.44930892468693</v>
      </c>
      <c r="F38" s="404">
        <v>8.8691779315451816E-2</v>
      </c>
      <c r="G38" s="8">
        <f t="shared" ref="G38:G39" si="23">+E38*F38</f>
        <v>32.501041237448163</v>
      </c>
      <c r="H38" s="6"/>
      <c r="I38" s="1"/>
      <c r="J38" s="8"/>
      <c r="K38" s="6">
        <f t="shared" ref="K38:K39" si="24">+B38+E38+H38</f>
        <v>440.71692862522377</v>
      </c>
      <c r="L38" s="8">
        <f t="shared" ref="L38:L39" si="25">+D38+G38+J38</f>
        <v>39.087968574212077</v>
      </c>
      <c r="M38" s="6"/>
      <c r="N38" s="6"/>
      <c r="O38" s="156"/>
      <c r="P38" s="156"/>
      <c r="Q38" s="156"/>
      <c r="R38" s="47"/>
      <c r="S38" s="8"/>
      <c r="T38" s="102"/>
      <c r="U38" s="356"/>
      <c r="V38" s="8"/>
      <c r="W38" s="10">
        <f>L38+S38+V38</f>
        <v>39.087968574212077</v>
      </c>
      <c r="X38" s="48"/>
      <c r="Y38" s="277">
        <v>0</v>
      </c>
      <c r="Z38" s="413">
        <v>0.68751840865534908</v>
      </c>
      <c r="AA38" s="8">
        <f>SUM(Y38:Z38)</f>
        <v>0.68751840865534908</v>
      </c>
      <c r="AB38" s="231"/>
      <c r="AC38" s="353"/>
      <c r="AD38" s="8"/>
      <c r="AE38" s="266">
        <f>AA38+AD38</f>
        <v>0.68751840865534908</v>
      </c>
      <c r="AF38" s="247"/>
      <c r="AG38" s="266">
        <f>W38+AE38</f>
        <v>39.775486982867427</v>
      </c>
      <c r="AH38" s="236"/>
      <c r="AI38" s="16"/>
    </row>
    <row r="39" spans="1:35" ht="17.25" x14ac:dyDescent="0.35">
      <c r="A39" s="2" t="s">
        <v>50</v>
      </c>
      <c r="B39" s="6">
        <f>B38</f>
        <v>74.267619700536855</v>
      </c>
      <c r="C39" s="1">
        <v>0.109270192665872</v>
      </c>
      <c r="D39" s="30">
        <f t="shared" si="22"/>
        <v>8.1152371135133734</v>
      </c>
      <c r="E39" s="6">
        <f>E38</f>
        <v>366.44930892468693</v>
      </c>
      <c r="F39" s="404">
        <v>8.9248923818600404E-2</v>
      </c>
      <c r="G39" s="30">
        <f t="shared" si="23"/>
        <v>32.705206455598152</v>
      </c>
      <c r="H39" s="6"/>
      <c r="I39" s="1"/>
      <c r="J39" s="8"/>
      <c r="K39" s="88">
        <f t="shared" si="24"/>
        <v>440.71692862522377</v>
      </c>
      <c r="L39" s="32">
        <f t="shared" si="25"/>
        <v>40.820443569111525</v>
      </c>
      <c r="M39" s="6"/>
      <c r="N39" s="6"/>
      <c r="O39" s="156"/>
      <c r="P39" s="156"/>
      <c r="Q39" s="156"/>
      <c r="R39" s="47"/>
      <c r="S39" s="8"/>
      <c r="T39" s="11">
        <f>'2027 at 2026 Rates'!T39</f>
        <v>0.32712095671850189</v>
      </c>
      <c r="U39" s="400">
        <v>22.734667303258153</v>
      </c>
      <c r="V39" s="30">
        <f>+T39*U39</f>
        <v>7.4369861189186501</v>
      </c>
      <c r="W39" s="90">
        <f>L39+S39+V39</f>
        <v>48.257429688030172</v>
      </c>
      <c r="X39" s="50"/>
      <c r="Y39" s="280"/>
      <c r="Z39" s="414"/>
      <c r="AA39" s="8">
        <f>SUM(Y39:Z39)</f>
        <v>0</v>
      </c>
      <c r="AB39" s="415">
        <v>2.8382437718063098</v>
      </c>
      <c r="AC39" s="414">
        <v>-0.39056541351723789</v>
      </c>
      <c r="AD39" s="8">
        <f>SUM(AB39:AC39)</f>
        <v>2.447678358289072</v>
      </c>
      <c r="AE39" s="267">
        <f>AA39+AD39</f>
        <v>2.447678358289072</v>
      </c>
      <c r="AF39" s="247"/>
      <c r="AG39" s="267">
        <f>W39+AE39</f>
        <v>50.705108046319246</v>
      </c>
      <c r="AH39" s="236"/>
      <c r="AI39" s="16"/>
    </row>
    <row r="40" spans="1:35" s="21" customFormat="1" ht="15" x14ac:dyDescent="0.2">
      <c r="A40" s="2" t="s">
        <v>51</v>
      </c>
      <c r="B40" s="6">
        <f>B39</f>
        <v>74.267619700536855</v>
      </c>
      <c r="C40" s="1">
        <f>SUM(C38:C39)</f>
        <v>0.19796197198132381</v>
      </c>
      <c r="D40" s="8">
        <f>SUM(D38:D39)</f>
        <v>14.702164450277291</v>
      </c>
      <c r="E40" s="6">
        <f>E39</f>
        <v>366.44930892468693</v>
      </c>
      <c r="F40" s="404">
        <f>SUM(F38:F39)</f>
        <v>0.17794070313405222</v>
      </c>
      <c r="G40" s="8">
        <f>SUM(G38:G39)</f>
        <v>65.206247693046322</v>
      </c>
      <c r="H40" s="6"/>
      <c r="I40" s="1"/>
      <c r="J40" s="8"/>
      <c r="K40" s="6">
        <f>K39</f>
        <v>440.71692862522377</v>
      </c>
      <c r="L40" s="8">
        <f>+D40+G40+J40</f>
        <v>79.908412143323616</v>
      </c>
      <c r="M40" s="6"/>
      <c r="N40" s="6"/>
      <c r="O40" s="156"/>
      <c r="P40" s="156"/>
      <c r="Q40" s="156"/>
      <c r="R40" s="47"/>
      <c r="S40" s="8"/>
      <c r="T40" s="6"/>
      <c r="U40" s="400"/>
      <c r="V40" s="8">
        <f>SUM(V38:V39)</f>
        <v>7.4369861189186501</v>
      </c>
      <c r="W40" s="10">
        <f>SUM(W38:W39)</f>
        <v>87.345398262242242</v>
      </c>
      <c r="X40" s="48"/>
      <c r="Y40" s="277">
        <f t="shared" ref="Y40:AE40" si="26">SUM(Y38:Y39)</f>
        <v>0</v>
      </c>
      <c r="Z40" s="413">
        <f t="shared" si="26"/>
        <v>0.68751840865534908</v>
      </c>
      <c r="AA40" s="8">
        <f t="shared" si="26"/>
        <v>0.68751840865534908</v>
      </c>
      <c r="AB40" s="416">
        <f t="shared" si="26"/>
        <v>2.8382437718063098</v>
      </c>
      <c r="AC40" s="413">
        <f t="shared" si="26"/>
        <v>-0.39056541351723789</v>
      </c>
      <c r="AD40" s="8">
        <f t="shared" si="26"/>
        <v>2.447678358289072</v>
      </c>
      <c r="AE40" s="266">
        <f t="shared" si="26"/>
        <v>3.135196766944421</v>
      </c>
      <c r="AF40" s="247"/>
      <c r="AG40" s="266">
        <f>SUM(AG38:AG39)</f>
        <v>90.480595029186674</v>
      </c>
      <c r="AH40" s="236"/>
      <c r="AI40" s="16"/>
    </row>
    <row r="41" spans="1:35" s="21" customFormat="1" ht="15" x14ac:dyDescent="0.2">
      <c r="A41" s="2"/>
      <c r="B41" s="6"/>
      <c r="C41" s="1"/>
      <c r="D41" s="8"/>
      <c r="E41" s="6"/>
      <c r="F41" s="404"/>
      <c r="G41" s="8"/>
      <c r="H41" s="6"/>
      <c r="I41" s="1"/>
      <c r="J41" s="8"/>
      <c r="K41" s="6"/>
      <c r="L41" s="8"/>
      <c r="M41" s="6"/>
      <c r="N41" s="6"/>
      <c r="O41" s="156"/>
      <c r="P41" s="156"/>
      <c r="Q41" s="156"/>
      <c r="R41" s="47"/>
      <c r="S41" s="8"/>
      <c r="T41" s="6"/>
      <c r="U41" s="400"/>
      <c r="V41" s="8"/>
      <c r="W41" s="10"/>
      <c r="X41" s="48"/>
      <c r="Y41" s="277"/>
      <c r="Z41" s="413"/>
      <c r="AA41" s="8"/>
      <c r="AB41" s="416"/>
      <c r="AC41" s="413"/>
      <c r="AD41" s="8"/>
      <c r="AE41" s="266"/>
      <c r="AF41" s="247"/>
      <c r="AG41" s="266"/>
      <c r="AH41" s="236"/>
      <c r="AI41" s="16"/>
    </row>
    <row r="42" spans="1:35" s="21" customFormat="1" ht="15.75" x14ac:dyDescent="0.25">
      <c r="A42" s="59" t="s">
        <v>59</v>
      </c>
      <c r="B42" s="6"/>
      <c r="C42" s="1"/>
      <c r="D42" s="8"/>
      <c r="E42" s="6"/>
      <c r="F42" s="404"/>
      <c r="G42" s="8"/>
      <c r="H42" s="6"/>
      <c r="I42" s="1"/>
      <c r="J42" s="8"/>
      <c r="K42" s="6"/>
      <c r="L42" s="8"/>
      <c r="M42" s="6"/>
      <c r="N42" s="6"/>
      <c r="O42" s="156"/>
      <c r="P42" s="156"/>
      <c r="Q42" s="156"/>
      <c r="R42" s="47"/>
      <c r="S42" s="8"/>
      <c r="T42" s="6"/>
      <c r="U42" s="400"/>
      <c r="V42" s="8"/>
      <c r="W42" s="10"/>
      <c r="X42" s="48"/>
      <c r="Y42" s="277"/>
      <c r="Z42" s="413"/>
      <c r="AA42" s="8"/>
      <c r="AB42" s="416"/>
      <c r="AC42" s="413"/>
      <c r="AD42" s="8"/>
      <c r="AE42" s="266"/>
      <c r="AF42" s="247"/>
      <c r="AG42" s="266"/>
      <c r="AH42" s="236"/>
      <c r="AI42" s="16"/>
    </row>
    <row r="43" spans="1:35" s="21" customFormat="1" ht="15" x14ac:dyDescent="0.2">
      <c r="A43" s="2" t="s">
        <v>49</v>
      </c>
      <c r="B43" s="11">
        <f>'2027 at 2026 Rates'!B43</f>
        <v>8.5898532916115711E-2</v>
      </c>
      <c r="C43" s="1">
        <v>8.8691779315451816E-2</v>
      </c>
      <c r="D43" s="8">
        <f>+B43*C43</f>
        <v>7.6184937249172083E-3</v>
      </c>
      <c r="E43" s="11">
        <f>'2027 at 2026 Rates'!E43</f>
        <v>0.10320559316075709</v>
      </c>
      <c r="F43" s="404">
        <v>8.8691779315451816E-2</v>
      </c>
      <c r="G43" s="8">
        <f>+E43*F43</f>
        <v>9.1534876927341705E-3</v>
      </c>
      <c r="H43" s="11">
        <f>'2027 at 2026 Rates'!H43</f>
        <v>0.50013019945241288</v>
      </c>
      <c r="I43" s="1">
        <v>8.8691779315451816E-2</v>
      </c>
      <c r="J43" s="8">
        <f>+H43*I43</f>
        <v>4.4357437278826302E-2</v>
      </c>
      <c r="K43" s="11">
        <f>+B43+E43+H43</f>
        <v>0.68923432552928565</v>
      </c>
      <c r="L43" s="8">
        <f>+D43+G43+J43</f>
        <v>6.1129418696477679E-2</v>
      </c>
      <c r="M43" s="6"/>
      <c r="N43" s="6"/>
      <c r="O43" s="156"/>
      <c r="P43" s="156"/>
      <c r="Q43" s="156"/>
      <c r="R43" s="47"/>
      <c r="S43" s="8"/>
      <c r="T43" s="89"/>
      <c r="U43" s="400"/>
      <c r="V43" s="8"/>
      <c r="W43" s="10">
        <f>L43+S43+V43</f>
        <v>6.1129418696477679E-2</v>
      </c>
      <c r="X43" s="48"/>
      <c r="Y43" s="277">
        <v>0</v>
      </c>
      <c r="Z43" s="277">
        <v>1.0752055478256855E-3</v>
      </c>
      <c r="AA43" s="8">
        <f>SUM(Y43:Z43)</f>
        <v>1.0752055478256855E-3</v>
      </c>
      <c r="AB43" s="416"/>
      <c r="AC43" s="413"/>
      <c r="AD43" s="8"/>
      <c r="AE43" s="266">
        <f>AA43+AD43</f>
        <v>1.0752055478256855E-3</v>
      </c>
      <c r="AF43" s="247"/>
      <c r="AG43" s="266">
        <f>W43+AE43</f>
        <v>6.2204624244303362E-2</v>
      </c>
      <c r="AH43" s="236"/>
      <c r="AI43" s="16"/>
    </row>
    <row r="44" spans="1:35" s="21" customFormat="1" ht="17.25" x14ac:dyDescent="0.35">
      <c r="A44" s="2" t="s">
        <v>50</v>
      </c>
      <c r="B44" s="11">
        <f>B43</f>
        <v>8.5898532916115711E-2</v>
      </c>
      <c r="C44" s="1">
        <v>0.30829181634580904</v>
      </c>
      <c r="D44" s="30">
        <f>+B44*C44</f>
        <v>2.6481814734149577E-2</v>
      </c>
      <c r="E44" s="11">
        <f>E43</f>
        <v>0.10320559316075709</v>
      </c>
      <c r="F44" s="404">
        <v>0.109079955812398</v>
      </c>
      <c r="G44" s="30">
        <f>+E44*F44</f>
        <v>1.1257661541567708E-2</v>
      </c>
      <c r="H44" s="11">
        <f>H43</f>
        <v>0.50013019945241288</v>
      </c>
      <c r="I44" s="1">
        <v>3.8533482113167199E-2</v>
      </c>
      <c r="J44" s="30">
        <f>+H44*I44</f>
        <v>1.9271758094854295E-2</v>
      </c>
      <c r="K44" s="417">
        <f>+B44+E44+H44</f>
        <v>0.68923432552928565</v>
      </c>
      <c r="L44" s="32">
        <f>+D44+G44+J44</f>
        <v>5.7011234370571581E-2</v>
      </c>
      <c r="M44" s="6"/>
      <c r="N44" s="6"/>
      <c r="O44" s="156"/>
      <c r="P44" s="156"/>
      <c r="Q44" s="156"/>
      <c r="R44" s="47"/>
      <c r="S44" s="8"/>
      <c r="T44" s="89">
        <f>'2027 at 2026 Rates'!T44</f>
        <v>4.3623525310752559E-4</v>
      </c>
      <c r="U44" s="400">
        <v>22.734667303258153</v>
      </c>
      <c r="V44" s="30">
        <f>+T44*U44</f>
        <v>9.9176633453522071E-3</v>
      </c>
      <c r="W44" s="90">
        <f>L44+S44+V44</f>
        <v>6.6928897715923794E-2</v>
      </c>
      <c r="X44" s="50"/>
      <c r="Y44" s="280"/>
      <c r="Z44" s="414"/>
      <c r="AA44" s="8">
        <f>SUM(Y44:Z44)</f>
        <v>0</v>
      </c>
      <c r="AB44" s="415">
        <v>4.4387108928419239E-3</v>
      </c>
      <c r="AC44" s="414">
        <v>-6.1080269868538301E-4</v>
      </c>
      <c r="AD44" s="8">
        <f>SUM(AB44:AC44)</f>
        <v>3.8279081941565408E-3</v>
      </c>
      <c r="AE44" s="267">
        <f>AA44+AD44</f>
        <v>3.8279081941565408E-3</v>
      </c>
      <c r="AF44" s="247"/>
      <c r="AG44" s="267">
        <f>W44+AE44</f>
        <v>7.0756805910080336E-2</v>
      </c>
      <c r="AH44" s="236"/>
      <c r="AI44" s="16"/>
    </row>
    <row r="45" spans="1:35" s="21" customFormat="1" ht="15" x14ac:dyDescent="0.2">
      <c r="A45" s="2" t="s">
        <v>51</v>
      </c>
      <c r="B45" s="11">
        <f>B44</f>
        <v>8.5898532916115711E-2</v>
      </c>
      <c r="C45" s="1">
        <f>SUM(C43:C44)</f>
        <v>0.39698359566126085</v>
      </c>
      <c r="D45" s="8">
        <f>SUM(D43:D44)</f>
        <v>3.4100308459066787E-2</v>
      </c>
      <c r="E45" s="11">
        <f>E44</f>
        <v>0.10320559316075709</v>
      </c>
      <c r="F45" s="404">
        <f>SUM(F43:F44)</f>
        <v>0.19777173512784982</v>
      </c>
      <c r="G45" s="8">
        <f>SUM(G43:G44)</f>
        <v>2.041114923430188E-2</v>
      </c>
      <c r="H45" s="11">
        <f>H44</f>
        <v>0.50013019945241288</v>
      </c>
      <c r="I45" s="1">
        <f>SUM(I43:I44)</f>
        <v>0.12722526142861901</v>
      </c>
      <c r="J45" s="8">
        <f>SUM(J43:J44)</f>
        <v>6.36291953736806E-2</v>
      </c>
      <c r="K45" s="11">
        <f>K44</f>
        <v>0.68923432552928565</v>
      </c>
      <c r="L45" s="8">
        <f>+D45+G45+J45</f>
        <v>0.11814065306704927</v>
      </c>
      <c r="M45" s="6"/>
      <c r="N45" s="6"/>
      <c r="O45" s="156"/>
      <c r="P45" s="156"/>
      <c r="Q45" s="156"/>
      <c r="R45" s="47"/>
      <c r="S45" s="8"/>
      <c r="T45" s="91"/>
      <c r="U45" s="403"/>
      <c r="V45" s="8">
        <f>SUM(V43:V44)</f>
        <v>9.9176633453522071E-3</v>
      </c>
      <c r="W45" s="10">
        <f>SUM(W43:W44)</f>
        <v>0.12805831641240148</v>
      </c>
      <c r="X45" s="49"/>
      <c r="Y45" s="277">
        <f t="shared" ref="Y45:AE45" si="27">SUM(Y43:Y44)</f>
        <v>0</v>
      </c>
      <c r="Z45" s="413">
        <f t="shared" si="27"/>
        <v>1.0752055478256855E-3</v>
      </c>
      <c r="AA45" s="8">
        <f t="shared" si="27"/>
        <v>1.0752055478256855E-3</v>
      </c>
      <c r="AB45" s="416">
        <f t="shared" si="27"/>
        <v>4.4387108928419239E-3</v>
      </c>
      <c r="AC45" s="413">
        <f t="shared" si="27"/>
        <v>-6.1080269868538301E-4</v>
      </c>
      <c r="AD45" s="8">
        <f t="shared" si="27"/>
        <v>3.8279081941565408E-3</v>
      </c>
      <c r="AE45" s="266">
        <f t="shared" si="27"/>
        <v>4.9031137419822263E-3</v>
      </c>
      <c r="AF45" s="247"/>
      <c r="AG45" s="266">
        <f>SUM(AG43:AG44)</f>
        <v>0.13296143015438369</v>
      </c>
      <c r="AH45" s="236"/>
      <c r="AI45" s="16"/>
    </row>
    <row r="46" spans="1:35" s="21" customFormat="1" ht="17.25" x14ac:dyDescent="0.35">
      <c r="A46" s="2"/>
      <c r="B46" s="11"/>
      <c r="C46" s="1"/>
      <c r="D46" s="8"/>
      <c r="E46" s="11"/>
      <c r="F46" s="404"/>
      <c r="G46" s="8"/>
      <c r="H46" s="11"/>
      <c r="I46" s="1"/>
      <c r="J46" s="8"/>
      <c r="K46" s="11"/>
      <c r="L46" s="8"/>
      <c r="M46" s="6"/>
      <c r="N46" s="6"/>
      <c r="O46" s="156"/>
      <c r="P46" s="156"/>
      <c r="Q46" s="156"/>
      <c r="R46" s="47"/>
      <c r="S46" s="8"/>
      <c r="T46" s="6"/>
      <c r="U46" s="400"/>
      <c r="V46" s="8"/>
      <c r="W46" s="10"/>
      <c r="X46" s="48"/>
      <c r="Y46" s="277"/>
      <c r="Z46" s="413"/>
      <c r="AA46" s="32"/>
      <c r="AB46" s="416"/>
      <c r="AC46" s="413"/>
      <c r="AD46" s="32"/>
      <c r="AE46" s="267"/>
      <c r="AF46" s="247"/>
      <c r="AG46" s="267"/>
      <c r="AH46" s="236"/>
      <c r="AI46" s="16"/>
    </row>
    <row r="47" spans="1:35" s="21" customFormat="1" ht="15.75" x14ac:dyDescent="0.25">
      <c r="A47" s="59" t="s">
        <v>60</v>
      </c>
      <c r="B47" s="11"/>
      <c r="C47" s="1"/>
      <c r="D47" s="8"/>
      <c r="E47" s="11"/>
      <c r="F47" s="404"/>
      <c r="G47" s="8"/>
      <c r="H47" s="11"/>
      <c r="I47" s="1"/>
      <c r="J47" s="8"/>
      <c r="K47" s="11"/>
      <c r="L47" s="8"/>
      <c r="M47" s="6"/>
      <c r="N47" s="6"/>
      <c r="O47" s="156"/>
      <c r="P47" s="156"/>
      <c r="Q47" s="156"/>
      <c r="R47" s="47"/>
      <c r="S47" s="8"/>
      <c r="T47" s="6"/>
      <c r="U47" s="400"/>
      <c r="V47" s="8"/>
      <c r="W47" s="10"/>
      <c r="X47" s="48"/>
      <c r="Y47" s="277"/>
      <c r="Z47" s="413"/>
      <c r="AA47" s="8"/>
      <c r="AB47" s="416"/>
      <c r="AC47" s="413"/>
      <c r="AD47" s="8"/>
      <c r="AE47" s="266"/>
      <c r="AF47" s="247"/>
      <c r="AG47" s="266"/>
      <c r="AH47" s="236"/>
      <c r="AI47" s="16"/>
    </row>
    <row r="48" spans="1:35" s="21" customFormat="1" ht="15" x14ac:dyDescent="0.2">
      <c r="A48" s="2" t="s">
        <v>49</v>
      </c>
      <c r="B48" s="11">
        <f>'2027 at 2026 Rates'!B48</f>
        <v>8.5784264411615414E-3</v>
      </c>
      <c r="C48" s="1">
        <v>8.8691779315451816E-2</v>
      </c>
      <c r="D48" s="8">
        <f t="shared" ref="D48:D49" si="28">+B48*C48</f>
        <v>7.6083590479333614E-4</v>
      </c>
      <c r="E48" s="11">
        <f>'2027 at 2026 Rates'!E48</f>
        <v>9.7804138915053782E-2</v>
      </c>
      <c r="F48" s="404">
        <v>8.8691779315451816E-2</v>
      </c>
      <c r="G48" s="8">
        <f t="shared" ref="G48:G49" si="29">+E48*F48</f>
        <v>8.6744231047917435E-3</v>
      </c>
      <c r="H48" s="11">
        <f>'2027 at 2026 Rates'!H48</f>
        <v>0.48084176017307034</v>
      </c>
      <c r="I48" s="1">
        <v>8.8691779315451816E-2</v>
      </c>
      <c r="J48" s="8">
        <f t="shared" ref="J48:J49" si="30">+H48*I48</f>
        <v>4.264671127892336E-2</v>
      </c>
      <c r="K48" s="11">
        <f t="shared" ref="K48:K49" si="31">+B48+E48+H48</f>
        <v>0.58722432552928572</v>
      </c>
      <c r="L48" s="8">
        <f t="shared" ref="L48:L49" si="32">+D48+G48+J48</f>
        <v>5.2081970288508438E-2</v>
      </c>
      <c r="M48" s="6"/>
      <c r="N48" s="6"/>
      <c r="O48" s="156"/>
      <c r="P48" s="156"/>
      <c r="Q48" s="156"/>
      <c r="R48" s="47"/>
      <c r="S48" s="8"/>
      <c r="T48" s="89"/>
      <c r="U48" s="400"/>
      <c r="V48" s="8"/>
      <c r="W48" s="10">
        <f>L48+S48+V48</f>
        <v>5.2081970288508438E-2</v>
      </c>
      <c r="X48" s="48"/>
      <c r="Y48" s="277">
        <v>0</v>
      </c>
      <c r="Z48" s="277">
        <v>9.1606994782568571E-4</v>
      </c>
      <c r="AA48" s="8">
        <f>SUM(Y48:Z48)</f>
        <v>9.1606994782568571E-4</v>
      </c>
      <c r="AB48" s="416"/>
      <c r="AC48" s="413"/>
      <c r="AD48" s="8"/>
      <c r="AE48" s="266">
        <f>AA48+AD48</f>
        <v>9.1606994782568571E-4</v>
      </c>
      <c r="AF48" s="247"/>
      <c r="AG48" s="266">
        <f>W48+AE48</f>
        <v>5.2998040236334122E-2</v>
      </c>
      <c r="AH48" s="236"/>
      <c r="AI48" s="16"/>
    </row>
    <row r="49" spans="1:40" s="21" customFormat="1" ht="17.25" x14ac:dyDescent="0.35">
      <c r="A49" s="2" t="s">
        <v>50</v>
      </c>
      <c r="B49" s="11">
        <f>B48</f>
        <v>8.5784264411615414E-3</v>
      </c>
      <c r="C49" s="1">
        <v>1.5828750191726999</v>
      </c>
      <c r="D49" s="30">
        <f t="shared" si="28"/>
        <v>1.3578576917525171E-2</v>
      </c>
      <c r="E49" s="11">
        <f>E48</f>
        <v>9.7804138915053782E-2</v>
      </c>
      <c r="F49" s="404">
        <v>8.5119392121249013E-2</v>
      </c>
      <c r="G49" s="30">
        <f t="shared" si="29"/>
        <v>8.3250288513915735E-3</v>
      </c>
      <c r="H49" s="11">
        <f>H48</f>
        <v>0.48084176017307034</v>
      </c>
      <c r="I49" s="1">
        <v>6.9517650174794998E-2</v>
      </c>
      <c r="J49" s="30">
        <f t="shared" si="30"/>
        <v>3.3426989273144178E-2</v>
      </c>
      <c r="K49" s="417">
        <f t="shared" si="31"/>
        <v>0.58722432552928572</v>
      </c>
      <c r="L49" s="32">
        <f t="shared" si="32"/>
        <v>5.533059504206092E-2</v>
      </c>
      <c r="M49" s="6"/>
      <c r="N49" s="6"/>
      <c r="O49" s="156"/>
      <c r="P49" s="156"/>
      <c r="Q49" s="156"/>
      <c r="R49" s="47"/>
      <c r="S49" s="8"/>
      <c r="T49" s="89">
        <f>'2027 at 2026 Rates'!T49</f>
        <v>3.6352937758960457E-5</v>
      </c>
      <c r="U49" s="400">
        <v>22.734667303258153</v>
      </c>
      <c r="V49" s="30">
        <f>+T49*U49</f>
        <v>8.26471945446017E-4</v>
      </c>
      <c r="W49" s="90">
        <f>L49+S49+V49</f>
        <v>5.6157066987506936E-2</v>
      </c>
      <c r="X49" s="50"/>
      <c r="Y49" s="280"/>
      <c r="Z49" s="414"/>
      <c r="AA49" s="8">
        <f>SUM(Y49:Z49)</f>
        <v>0</v>
      </c>
      <c r="AB49" s="415">
        <v>3.7817603008482798E-3</v>
      </c>
      <c r="AC49" s="282">
        <v>-5.2040095723838303E-4</v>
      </c>
      <c r="AD49" s="8">
        <f>SUM(AB49:AC49)</f>
        <v>3.2613593436098967E-3</v>
      </c>
      <c r="AE49" s="267">
        <f>AA49+AD49</f>
        <v>3.2613593436098967E-3</v>
      </c>
      <c r="AF49" s="247"/>
      <c r="AG49" s="267">
        <f>W49+AE49</f>
        <v>5.9418426331116832E-2</v>
      </c>
      <c r="AH49" s="236"/>
      <c r="AI49" s="16"/>
    </row>
    <row r="50" spans="1:40" s="21" customFormat="1" ht="15" x14ac:dyDescent="0.2">
      <c r="A50" s="2" t="s">
        <v>51</v>
      </c>
      <c r="B50" s="11">
        <f>B49</f>
        <v>8.5784264411615414E-3</v>
      </c>
      <c r="C50" s="1">
        <f>SUM(C48:C49)</f>
        <v>1.6715667984881517</v>
      </c>
      <c r="D50" s="8">
        <f>SUM(D48:D49)</f>
        <v>1.4339412822318506E-2</v>
      </c>
      <c r="E50" s="11">
        <f>E49</f>
        <v>9.7804138915053782E-2</v>
      </c>
      <c r="F50" s="404">
        <f>SUM(F48:F49)</f>
        <v>0.17381117143670083</v>
      </c>
      <c r="G50" s="8">
        <f>SUM(G48:G49)</f>
        <v>1.6999451956183319E-2</v>
      </c>
      <c r="H50" s="11">
        <f>H49</f>
        <v>0.48084176017307034</v>
      </c>
      <c r="I50" s="1">
        <f>SUM(I48:I49)</f>
        <v>0.1582094294902468</v>
      </c>
      <c r="J50" s="8">
        <f>SUM(J48:J49)</f>
        <v>7.6073700552067539E-2</v>
      </c>
      <c r="K50" s="11">
        <f>K49</f>
        <v>0.58722432552928572</v>
      </c>
      <c r="L50" s="8">
        <f>+D50+G50+J50</f>
        <v>0.10741256533056937</v>
      </c>
      <c r="M50" s="6"/>
      <c r="N50" s="6"/>
      <c r="O50" s="156"/>
      <c r="P50" s="156"/>
      <c r="Q50" s="156"/>
      <c r="R50" s="47"/>
      <c r="S50" s="8"/>
      <c r="T50" s="14"/>
      <c r="U50" s="418"/>
      <c r="V50" s="8">
        <f>SUM(V48:V49)</f>
        <v>8.26471945446017E-4</v>
      </c>
      <c r="W50" s="10">
        <f>SUM(W48:W49)</f>
        <v>0.10823903727601537</v>
      </c>
      <c r="X50" s="49"/>
      <c r="Y50" s="277">
        <f t="shared" ref="Y50:AE50" si="33">SUM(Y48:Y49)</f>
        <v>0</v>
      </c>
      <c r="Z50" s="413">
        <f t="shared" si="33"/>
        <v>9.1606994782568571E-4</v>
      </c>
      <c r="AA50" s="8">
        <f t="shared" si="33"/>
        <v>9.1606994782568571E-4</v>
      </c>
      <c r="AB50" s="416">
        <f t="shared" si="33"/>
        <v>3.7817603008482798E-3</v>
      </c>
      <c r="AC50" s="413">
        <f t="shared" si="33"/>
        <v>-5.2040095723838303E-4</v>
      </c>
      <c r="AD50" s="8">
        <f t="shared" si="33"/>
        <v>3.2613593436098967E-3</v>
      </c>
      <c r="AE50" s="266">
        <f t="shared" si="33"/>
        <v>4.1774292914355821E-3</v>
      </c>
      <c r="AF50" s="247"/>
      <c r="AG50" s="266">
        <f>SUM(AG48:AG49)</f>
        <v>0.11241646656745095</v>
      </c>
      <c r="AH50" s="236"/>
      <c r="AI50" s="16"/>
    </row>
    <row r="51" spans="1:40" s="21" customFormat="1" ht="15" x14ac:dyDescent="0.2">
      <c r="A51" s="2"/>
      <c r="B51" s="6"/>
      <c r="C51" s="1"/>
      <c r="D51" s="8"/>
      <c r="E51" s="6"/>
      <c r="F51" s="404"/>
      <c r="G51" s="8"/>
      <c r="H51" s="6"/>
      <c r="I51" s="1"/>
      <c r="J51" s="8"/>
      <c r="K51" s="6"/>
      <c r="L51" s="8"/>
      <c r="M51" s="6"/>
      <c r="N51" s="6"/>
      <c r="O51" s="156"/>
      <c r="P51" s="156"/>
      <c r="Q51" s="156"/>
      <c r="R51" s="47"/>
      <c r="S51" s="8"/>
      <c r="T51" s="6"/>
      <c r="U51" s="400"/>
      <c r="V51" s="8"/>
      <c r="W51" s="10"/>
      <c r="X51" s="48"/>
      <c r="Y51" s="277"/>
      <c r="Z51" s="413"/>
      <c r="AA51" s="8"/>
      <c r="AB51" s="416"/>
      <c r="AC51" s="413"/>
      <c r="AD51" s="8"/>
      <c r="AE51" s="10"/>
      <c r="AF51" s="247"/>
      <c r="AG51" s="10"/>
      <c r="AH51" s="236"/>
      <c r="AI51" s="16"/>
    </row>
    <row r="52" spans="1:40" s="21" customFormat="1" ht="15.75" x14ac:dyDescent="0.25">
      <c r="A52" s="59" t="s">
        <v>61</v>
      </c>
      <c r="B52" s="6"/>
      <c r="C52" s="1"/>
      <c r="D52" s="8"/>
      <c r="E52" s="6"/>
      <c r="F52" s="404"/>
      <c r="G52" s="8"/>
      <c r="H52" s="6"/>
      <c r="I52" s="1"/>
      <c r="J52" s="8"/>
      <c r="K52" s="6"/>
      <c r="L52" s="8"/>
      <c r="M52" s="6"/>
      <c r="N52" s="6"/>
      <c r="O52" s="156"/>
      <c r="P52" s="156"/>
      <c r="Q52" s="156"/>
      <c r="R52" s="47"/>
      <c r="S52" s="8"/>
      <c r="T52" s="6"/>
      <c r="U52" s="400"/>
      <c r="V52" s="8"/>
      <c r="W52" s="10"/>
      <c r="X52" s="48"/>
      <c r="Y52" s="277"/>
      <c r="Z52" s="413"/>
      <c r="AA52" s="8"/>
      <c r="AB52" s="416"/>
      <c r="AC52" s="413"/>
      <c r="AD52" s="8"/>
      <c r="AE52" s="10"/>
      <c r="AF52" s="247"/>
      <c r="AG52" s="10"/>
      <c r="AH52" s="236"/>
      <c r="AI52" s="16"/>
    </row>
    <row r="53" spans="1:40" s="21" customFormat="1" ht="17.25" x14ac:dyDescent="0.35">
      <c r="A53" s="2" t="s">
        <v>49</v>
      </c>
      <c r="B53" s="6">
        <f>B38+B43+B48</f>
        <v>74.362096659894135</v>
      </c>
      <c r="C53" s="1"/>
      <c r="D53" s="8">
        <f t="shared" ref="D53:E55" si="34">D38+D43+D48</f>
        <v>6.5953066663936264</v>
      </c>
      <c r="E53" s="6">
        <f t="shared" si="34"/>
        <v>366.65031865676275</v>
      </c>
      <c r="F53" s="404"/>
      <c r="G53" s="8">
        <f t="shared" ref="G53:H55" si="35">G38+G43+G48</f>
        <v>32.518869148245692</v>
      </c>
      <c r="H53" s="6">
        <f t="shared" si="35"/>
        <v>0.98097195962548323</v>
      </c>
      <c r="I53" s="1"/>
      <c r="J53" s="8">
        <f t="shared" ref="J53:L55" si="36">J38+J43+J48</f>
        <v>8.7004148557749655E-2</v>
      </c>
      <c r="K53" s="6">
        <f t="shared" si="36"/>
        <v>441.99338727628236</v>
      </c>
      <c r="L53" s="8">
        <f t="shared" si="36"/>
        <v>39.201179963197056</v>
      </c>
      <c r="M53" s="88"/>
      <c r="N53" s="88"/>
      <c r="O53" s="406"/>
      <c r="P53" s="406"/>
      <c r="Q53" s="406"/>
      <c r="R53" s="47"/>
      <c r="S53" s="32"/>
      <c r="T53" s="88"/>
      <c r="U53" s="400"/>
      <c r="V53" s="32"/>
      <c r="W53" s="10">
        <f>L53+S53+V53</f>
        <v>39.201179963197056</v>
      </c>
      <c r="X53" s="48"/>
      <c r="Y53" s="277">
        <f t="shared" ref="Y53:AE54" si="37">Y38+Y43+Y48</f>
        <v>0</v>
      </c>
      <c r="Z53" s="413">
        <f t="shared" si="37"/>
        <v>0.68950968415100045</v>
      </c>
      <c r="AA53" s="8">
        <f t="shared" si="37"/>
        <v>0.68950968415100045</v>
      </c>
      <c r="AB53" s="416">
        <f t="shared" si="37"/>
        <v>0</v>
      </c>
      <c r="AC53" s="413">
        <f t="shared" si="37"/>
        <v>0</v>
      </c>
      <c r="AD53" s="8">
        <f t="shared" si="37"/>
        <v>0</v>
      </c>
      <c r="AE53" s="10">
        <f t="shared" si="37"/>
        <v>0.68950968415100045</v>
      </c>
      <c r="AF53" s="247"/>
      <c r="AG53" s="10">
        <f>W53+AE53</f>
        <v>39.890689647348054</v>
      </c>
      <c r="AH53" s="236"/>
      <c r="AI53" s="16"/>
    </row>
    <row r="54" spans="1:40" s="21" customFormat="1" ht="17.25" x14ac:dyDescent="0.35">
      <c r="A54" s="2" t="s">
        <v>50</v>
      </c>
      <c r="B54" s="88">
        <f>B39+B44+B49</f>
        <v>74.362096659894135</v>
      </c>
      <c r="C54" s="1"/>
      <c r="D54" s="32">
        <f t="shared" si="34"/>
        <v>8.1552975051650467</v>
      </c>
      <c r="E54" s="88">
        <f t="shared" si="34"/>
        <v>366.65031865676275</v>
      </c>
      <c r="F54" s="404"/>
      <c r="G54" s="32">
        <f t="shared" si="35"/>
        <v>32.72478914599111</v>
      </c>
      <c r="H54" s="88">
        <f t="shared" si="35"/>
        <v>0.98097195962548323</v>
      </c>
      <c r="I54" s="1"/>
      <c r="J54" s="32">
        <f t="shared" si="36"/>
        <v>5.2698747367998469E-2</v>
      </c>
      <c r="K54" s="88">
        <f t="shared" si="36"/>
        <v>441.99338727628236</v>
      </c>
      <c r="L54" s="32">
        <f t="shared" si="36"/>
        <v>40.932785398524153</v>
      </c>
      <c r="M54" s="88"/>
      <c r="N54" s="88"/>
      <c r="O54" s="406"/>
      <c r="P54" s="406"/>
      <c r="Q54" s="406"/>
      <c r="R54" s="47"/>
      <c r="S54" s="32"/>
      <c r="T54" s="88">
        <f>T39+T44+T49</f>
        <v>0.32759354490936837</v>
      </c>
      <c r="U54" s="400"/>
      <c r="V54" s="32">
        <f>V39+V44+V49</f>
        <v>7.447730254209449</v>
      </c>
      <c r="W54" s="94">
        <f>L54+S54+V54</f>
        <v>48.3805156527336</v>
      </c>
      <c r="X54" s="20"/>
      <c r="Y54" s="280">
        <f t="shared" si="37"/>
        <v>0</v>
      </c>
      <c r="Z54" s="414">
        <f t="shared" si="37"/>
        <v>0</v>
      </c>
      <c r="AA54" s="32">
        <f t="shared" si="37"/>
        <v>0</v>
      </c>
      <c r="AB54" s="419">
        <f t="shared" si="37"/>
        <v>2.8464642429999998</v>
      </c>
      <c r="AC54" s="420">
        <f t="shared" si="37"/>
        <v>-0.39169661717316168</v>
      </c>
      <c r="AD54" s="32">
        <f t="shared" si="37"/>
        <v>2.4547676258268383</v>
      </c>
      <c r="AE54" s="94">
        <f t="shared" si="37"/>
        <v>2.4547676258268383</v>
      </c>
      <c r="AF54" s="247"/>
      <c r="AG54" s="94">
        <f>W54+AE54</f>
        <v>50.835283278560439</v>
      </c>
      <c r="AH54" s="236"/>
      <c r="AI54" s="199"/>
    </row>
    <row r="55" spans="1:40" s="21" customFormat="1" ht="18" x14ac:dyDescent="0.25">
      <c r="A55" s="95" t="s">
        <v>51</v>
      </c>
      <c r="B55" s="61">
        <f>B40+B45+B50</f>
        <v>74.362096659894135</v>
      </c>
      <c r="C55" s="96"/>
      <c r="D55" s="97">
        <f t="shared" si="34"/>
        <v>14.750604171558676</v>
      </c>
      <c r="E55" s="61">
        <f t="shared" si="34"/>
        <v>366.65031865676275</v>
      </c>
      <c r="F55" s="306"/>
      <c r="G55" s="97">
        <f t="shared" si="35"/>
        <v>65.243658294236809</v>
      </c>
      <c r="H55" s="61">
        <f t="shared" si="35"/>
        <v>0.98097195962548323</v>
      </c>
      <c r="I55" s="96"/>
      <c r="J55" s="97">
        <f t="shared" si="36"/>
        <v>0.13970289592574814</v>
      </c>
      <c r="K55" s="421">
        <f t="shared" si="36"/>
        <v>441.99338727628236</v>
      </c>
      <c r="L55" s="97">
        <f t="shared" si="36"/>
        <v>80.133965361721224</v>
      </c>
      <c r="M55" s="61"/>
      <c r="N55" s="61"/>
      <c r="O55" s="98"/>
      <c r="P55" s="98"/>
      <c r="Q55" s="98"/>
      <c r="R55" s="99"/>
      <c r="S55" s="97"/>
      <c r="T55" s="100">
        <f>SUM(T53:T54)</f>
        <v>0.32759354490936837</v>
      </c>
      <c r="U55" s="362"/>
      <c r="V55" s="97">
        <f>SUM(V53:V54)</f>
        <v>7.447730254209449</v>
      </c>
      <c r="W55" s="114">
        <f>SUM(W53:W54)</f>
        <v>87.581695615930656</v>
      </c>
      <c r="X55" s="101"/>
      <c r="Y55" s="287">
        <f>SUM(Y53:Y54)</f>
        <v>0</v>
      </c>
      <c r="Z55" s="288">
        <f>SUM(Z53:Z54)</f>
        <v>0.68950968415100045</v>
      </c>
      <c r="AA55" s="97">
        <f>SUM(AA53:AA54)</f>
        <v>0.68950968415100045</v>
      </c>
      <c r="AB55" s="422">
        <f>SUM(AB53:AB54)</f>
        <v>2.8464642429999998</v>
      </c>
      <c r="AC55" s="288">
        <f>SUM(AC53:AC54)</f>
        <v>-0.39169661717316168</v>
      </c>
      <c r="AD55" s="97">
        <f t="shared" ref="AD55:AE55" si="38">SUM(AD53:AD54)</f>
        <v>2.4547676258268383</v>
      </c>
      <c r="AE55" s="114">
        <f t="shared" si="38"/>
        <v>3.1442773099778387</v>
      </c>
      <c r="AF55" s="247"/>
      <c r="AG55" s="114">
        <f>SUM(AG53:AG54)</f>
        <v>90.725972925908493</v>
      </c>
      <c r="AH55" s="236"/>
      <c r="AI55" s="199"/>
      <c r="AJ55" s="244">
        <f>AB55*1000000</f>
        <v>2846464.2429999998</v>
      </c>
      <c r="AK55" s="244">
        <f>AI55-AJ55</f>
        <v>-2846464.2429999998</v>
      </c>
      <c r="AL55" s="209">
        <v>-299883.41474699555</v>
      </c>
      <c r="AM55" s="199">
        <f>AC55*1000000</f>
        <v>-391696.61717316165</v>
      </c>
      <c r="AN55" s="199">
        <f>AL55-AM55</f>
        <v>91813.202426166099</v>
      </c>
    </row>
    <row r="56" spans="1:40" s="21" customFormat="1" ht="11.1" customHeight="1" x14ac:dyDescent="0.2">
      <c r="A56" s="2"/>
      <c r="B56" s="6"/>
      <c r="C56" s="1"/>
      <c r="D56" s="8"/>
      <c r="E56" s="6"/>
      <c r="F56" s="404"/>
      <c r="G56" s="8"/>
      <c r="H56" s="6"/>
      <c r="I56" s="1"/>
      <c r="J56" s="8"/>
      <c r="K56" s="6"/>
      <c r="L56" s="8"/>
      <c r="M56" s="6"/>
      <c r="N56" s="6"/>
      <c r="O56" s="156"/>
      <c r="P56" s="156"/>
      <c r="Q56" s="156"/>
      <c r="R56" s="47"/>
      <c r="S56" s="8"/>
      <c r="T56" s="6"/>
      <c r="U56" s="400"/>
      <c r="V56" s="8"/>
      <c r="W56" s="10"/>
      <c r="X56" s="48"/>
      <c r="Y56" s="265"/>
      <c r="Z56" s="353"/>
      <c r="AA56" s="8"/>
      <c r="AB56" s="231"/>
      <c r="AC56" s="353"/>
      <c r="AD56" s="8"/>
      <c r="AE56" s="266"/>
      <c r="AF56" s="247"/>
      <c r="AG56" s="266"/>
      <c r="AH56" s="236"/>
      <c r="AI56" s="16"/>
    </row>
    <row r="57" spans="1:40" s="21" customFormat="1" ht="19.350000000000001" customHeight="1" x14ac:dyDescent="0.25">
      <c r="A57" s="68" t="s">
        <v>56</v>
      </c>
      <c r="B57" s="6"/>
      <c r="C57" s="1"/>
      <c r="D57" s="8"/>
      <c r="E57" s="6"/>
      <c r="F57" s="404"/>
      <c r="G57" s="8"/>
      <c r="H57" s="6"/>
      <c r="I57" s="1"/>
      <c r="J57" s="232"/>
      <c r="K57" s="6">
        <v>355.1540070130925</v>
      </c>
      <c r="M57" s="6"/>
      <c r="N57" s="6"/>
      <c r="O57" s="156"/>
      <c r="P57" s="156"/>
      <c r="Q57" s="156"/>
      <c r="R57" s="47"/>
      <c r="S57" s="8"/>
      <c r="T57" s="6"/>
      <c r="U57" s="400"/>
      <c r="V57" s="8"/>
      <c r="W57" s="10"/>
      <c r="X57" s="48"/>
      <c r="Y57" s="265"/>
      <c r="Z57" s="353"/>
      <c r="AA57" s="8"/>
      <c r="AB57" s="231"/>
      <c r="AC57" s="353"/>
      <c r="AD57" s="8"/>
      <c r="AE57" s="266"/>
      <c r="AF57" s="247"/>
      <c r="AG57" s="266"/>
      <c r="AH57" s="236"/>
      <c r="AI57" s="16"/>
    </row>
    <row r="58" spans="1:40" s="21" customFormat="1" ht="22.5" customHeight="1" x14ac:dyDescent="0.25">
      <c r="A58" s="59" t="s">
        <v>62</v>
      </c>
      <c r="B58" s="6"/>
      <c r="C58" s="1"/>
      <c r="D58" s="8"/>
      <c r="E58" s="6"/>
      <c r="F58" s="404"/>
      <c r="G58" s="8"/>
      <c r="H58" s="6"/>
      <c r="I58" s="1"/>
      <c r="J58" s="8"/>
      <c r="K58" s="6"/>
      <c r="L58" s="8"/>
      <c r="M58" s="6"/>
      <c r="N58" s="6"/>
      <c r="O58" s="156"/>
      <c r="P58" s="156"/>
      <c r="Q58" s="156"/>
      <c r="R58" s="47"/>
      <c r="S58" s="8"/>
      <c r="T58" s="6"/>
      <c r="U58" s="400"/>
      <c r="V58" s="8"/>
      <c r="W58" s="10"/>
      <c r="X58" s="48"/>
      <c r="Y58" s="265"/>
      <c r="Z58" s="353"/>
      <c r="AA58" s="8"/>
      <c r="AB58" s="231"/>
      <c r="AC58" s="353"/>
      <c r="AD58" s="8"/>
      <c r="AE58" s="266"/>
      <c r="AF58" s="247"/>
      <c r="AG58" s="266"/>
      <c r="AH58" s="236"/>
      <c r="AI58" s="16"/>
    </row>
    <row r="59" spans="1:40" s="21" customFormat="1" ht="22.5" customHeight="1" x14ac:dyDescent="0.2">
      <c r="A59" s="2" t="s">
        <v>49</v>
      </c>
      <c r="B59" s="6">
        <f>'2027 at 2026 Rates'!B59</f>
        <v>1296.2465040802929</v>
      </c>
      <c r="C59" s="1">
        <v>8.4823638266646545E-2</v>
      </c>
      <c r="D59" s="8">
        <f t="shared" ref="D59:D60" si="39">+B59*C59</f>
        <v>109.95234456651194</v>
      </c>
      <c r="E59" s="6">
        <f>'2027 at 2026 Rates'!E59</f>
        <v>1104.3575415610399</v>
      </c>
      <c r="F59" s="404">
        <v>8.4823638266646545E-2</v>
      </c>
      <c r="G59" s="8">
        <f t="shared" ref="G59:G60" si="40">+E59*F59</f>
        <v>93.67562462241672</v>
      </c>
      <c r="H59" s="6"/>
      <c r="I59" s="1"/>
      <c r="J59" s="8"/>
      <c r="K59" s="6">
        <f t="shared" ref="K59:K60" si="41">+B59+E59+H59</f>
        <v>2400.604045641333</v>
      </c>
      <c r="L59" s="8">
        <f t="shared" ref="L59:L60" si="42">+D59+G59+J59</f>
        <v>203.62796918892866</v>
      </c>
      <c r="M59" s="6"/>
      <c r="N59" s="6"/>
      <c r="O59" s="156"/>
      <c r="P59" s="156"/>
      <c r="Q59" s="156"/>
      <c r="R59" s="47"/>
      <c r="S59" s="8">
        <f>+M59*R59/1000</f>
        <v>0</v>
      </c>
      <c r="T59" s="6"/>
      <c r="U59" s="400"/>
      <c r="V59" s="8"/>
      <c r="W59" s="10">
        <f>L59+S59+V59</f>
        <v>203.62796918892866</v>
      </c>
      <c r="X59" s="48"/>
      <c r="Y59" s="265">
        <v>0</v>
      </c>
      <c r="Z59" s="265">
        <v>4.9692503744775589</v>
      </c>
      <c r="AA59" s="8">
        <f>SUM(Y59:Z59)</f>
        <v>4.9692503744775589</v>
      </c>
      <c r="AB59" s="231"/>
      <c r="AC59" s="353"/>
      <c r="AD59" s="8"/>
      <c r="AE59" s="266">
        <f>AA59+AD59</f>
        <v>4.9692503744775589</v>
      </c>
      <c r="AF59" s="247"/>
      <c r="AG59" s="266">
        <f>W59+AE59</f>
        <v>208.59721956340621</v>
      </c>
      <c r="AH59" s="236"/>
      <c r="AI59" s="16"/>
    </row>
    <row r="60" spans="1:40" s="21" customFormat="1" ht="22.5" customHeight="1" x14ac:dyDescent="0.35">
      <c r="A60" s="2" t="s">
        <v>50</v>
      </c>
      <c r="B60" s="6">
        <f>B59</f>
        <v>1296.2465040802929</v>
      </c>
      <c r="C60" s="1">
        <v>6.3500388660873999E-2</v>
      </c>
      <c r="D60" s="30">
        <f t="shared" si="39"/>
        <v>82.312156809397791</v>
      </c>
      <c r="E60" s="6">
        <f>E59</f>
        <v>1104.3575415610399</v>
      </c>
      <c r="F60" s="404">
        <v>3.0082865689620802E-2</v>
      </c>
      <c r="G60" s="30">
        <f t="shared" si="40"/>
        <v>33.222239596100586</v>
      </c>
      <c r="H60" s="6"/>
      <c r="I60" s="1"/>
      <c r="J60" s="8"/>
      <c r="K60" s="88">
        <f t="shared" si="41"/>
        <v>2400.604045641333</v>
      </c>
      <c r="L60" s="32">
        <f t="shared" si="42"/>
        <v>115.53439640549837</v>
      </c>
      <c r="M60" s="6">
        <f>'2027 at 2026 Rates'!M60</f>
        <v>6617.4912078769812</v>
      </c>
      <c r="N60" s="33">
        <v>10.697094044128949</v>
      </c>
      <c r="O60" s="156"/>
      <c r="P60" s="156"/>
      <c r="Q60" s="156"/>
      <c r="R60" s="47">
        <f>SUM(N60:Q60)</f>
        <v>10.697094044128949</v>
      </c>
      <c r="S60" s="30">
        <f>+M60*R60/1000</f>
        <v>70.787925786856547</v>
      </c>
      <c r="T60" s="6"/>
      <c r="U60" s="400"/>
      <c r="V60" s="8"/>
      <c r="W60" s="90">
        <f>L60+S60+V60</f>
        <v>186.32232219235493</v>
      </c>
      <c r="X60" s="50"/>
      <c r="Y60" s="268"/>
      <c r="Z60" s="402"/>
      <c r="AA60" s="8">
        <f>SUM(Y60:Z60)</f>
        <v>0</v>
      </c>
      <c r="AB60" s="401">
        <v>18.224144826913591</v>
      </c>
      <c r="AC60" s="402">
        <v>0.87229164807798998</v>
      </c>
      <c r="AD60" s="8">
        <f>SUM(AB60:AC60)</f>
        <v>19.096436474991581</v>
      </c>
      <c r="AE60" s="267">
        <f>AA60+AD60</f>
        <v>19.096436474991581</v>
      </c>
      <c r="AF60" s="247"/>
      <c r="AG60" s="267">
        <f>W60+AE60</f>
        <v>205.41875866734651</v>
      </c>
      <c r="AH60" s="236"/>
      <c r="AI60" s="16"/>
    </row>
    <row r="61" spans="1:40" ht="15" x14ac:dyDescent="0.2">
      <c r="A61" s="2" t="s">
        <v>51</v>
      </c>
      <c r="B61" s="6">
        <f>B60</f>
        <v>1296.2465040802929</v>
      </c>
      <c r="C61" s="1">
        <f>SUM(C59:C60)</f>
        <v>0.14832402692752056</v>
      </c>
      <c r="D61" s="8">
        <f>SUM(D59:D60)</f>
        <v>192.26450137590973</v>
      </c>
      <c r="E61" s="6">
        <f>E60</f>
        <v>1104.3575415610399</v>
      </c>
      <c r="F61" s="404">
        <f>SUM(F59:F60)</f>
        <v>0.11490650395626735</v>
      </c>
      <c r="G61" s="8">
        <f>SUM(G59:G60)</f>
        <v>126.8978642185173</v>
      </c>
      <c r="H61" s="6"/>
      <c r="I61" s="1"/>
      <c r="J61" s="8"/>
      <c r="K61" s="6">
        <f>K60</f>
        <v>2400.604045641333</v>
      </c>
      <c r="L61" s="8">
        <f>+D61+G61+J61</f>
        <v>319.162365594427</v>
      </c>
      <c r="M61" s="6"/>
      <c r="N61" s="6"/>
      <c r="O61" s="156"/>
      <c r="P61" s="156"/>
      <c r="Q61" s="156"/>
      <c r="R61" s="47"/>
      <c r="S61" s="8">
        <f>SUM(S59:S60)</f>
        <v>70.787925786856547</v>
      </c>
      <c r="T61" s="9"/>
      <c r="U61" s="400"/>
      <c r="V61" s="8"/>
      <c r="W61" s="10">
        <f>SUM(W59:W60)</f>
        <v>389.95029138128359</v>
      </c>
      <c r="X61" s="48"/>
      <c r="Y61" s="265">
        <f t="shared" ref="Y61:AD61" si="43">SUM(Y59:Y60)</f>
        <v>0</v>
      </c>
      <c r="Z61" s="353">
        <f t="shared" si="43"/>
        <v>4.9692503744775589</v>
      </c>
      <c r="AA61" s="8">
        <f t="shared" si="43"/>
        <v>4.9692503744775589</v>
      </c>
      <c r="AB61" s="231">
        <f t="shared" si="43"/>
        <v>18.224144826913591</v>
      </c>
      <c r="AC61" s="353">
        <f t="shared" si="43"/>
        <v>0.87229164807798998</v>
      </c>
      <c r="AD61" s="8">
        <f t="shared" si="43"/>
        <v>19.096436474991581</v>
      </c>
      <c r="AE61" s="266">
        <f t="shared" ref="AE61" si="44">SUM(AE59:AE60)</f>
        <v>24.065686849469138</v>
      </c>
      <c r="AF61" s="247"/>
      <c r="AG61" s="266">
        <f>SUM(AG59:AG60)</f>
        <v>414.01597823075269</v>
      </c>
      <c r="AH61" s="236"/>
      <c r="AI61" s="16"/>
    </row>
    <row r="62" spans="1:40" ht="15" x14ac:dyDescent="0.2">
      <c r="A62" s="2"/>
      <c r="B62" s="6"/>
      <c r="C62" s="1"/>
      <c r="D62" s="8"/>
      <c r="E62" s="6"/>
      <c r="F62" s="404"/>
      <c r="G62" s="8"/>
      <c r="H62" s="6"/>
      <c r="I62" s="1"/>
      <c r="J62" s="8"/>
      <c r="K62" s="6"/>
      <c r="L62" s="8"/>
      <c r="M62" s="6"/>
      <c r="N62" s="6"/>
      <c r="O62" s="156"/>
      <c r="P62" s="156"/>
      <c r="Q62" s="156"/>
      <c r="R62" s="47"/>
      <c r="S62" s="8"/>
      <c r="T62" s="9"/>
      <c r="U62" s="400"/>
      <c r="V62" s="8"/>
      <c r="W62" s="10"/>
      <c r="X62" s="48"/>
      <c r="Y62" s="265"/>
      <c r="Z62" s="353"/>
      <c r="AA62" s="8"/>
      <c r="AB62" s="231"/>
      <c r="AC62" s="353"/>
      <c r="AD62" s="8"/>
      <c r="AE62" s="266"/>
      <c r="AF62" s="247"/>
      <c r="AG62" s="266"/>
      <c r="AH62" s="236"/>
      <c r="AI62" s="16"/>
    </row>
    <row r="63" spans="1:40" ht="15.75" x14ac:dyDescent="0.25">
      <c r="A63" s="59" t="s">
        <v>63</v>
      </c>
      <c r="B63" s="6"/>
      <c r="C63" s="1"/>
      <c r="D63" s="8"/>
      <c r="E63" s="6"/>
      <c r="F63" s="404"/>
      <c r="G63" s="8"/>
      <c r="H63" s="6"/>
      <c r="I63" s="1"/>
      <c r="J63" s="8"/>
      <c r="K63" s="6"/>
      <c r="L63" s="8"/>
      <c r="M63" s="6"/>
      <c r="N63" s="6"/>
      <c r="O63" s="156"/>
      <c r="P63" s="156"/>
      <c r="Q63" s="156"/>
      <c r="R63" s="47"/>
      <c r="S63" s="8"/>
      <c r="T63" s="9"/>
      <c r="U63" s="400"/>
      <c r="V63" s="8"/>
      <c r="W63" s="10"/>
      <c r="X63" s="48"/>
      <c r="Y63" s="265"/>
      <c r="Z63" s="353"/>
      <c r="AA63" s="8"/>
      <c r="AB63" s="231"/>
      <c r="AC63" s="353"/>
      <c r="AD63" s="8"/>
      <c r="AE63" s="266"/>
      <c r="AF63" s="247"/>
      <c r="AG63" s="266"/>
      <c r="AH63" s="236"/>
      <c r="AI63" s="16"/>
    </row>
    <row r="64" spans="1:40" ht="15" x14ac:dyDescent="0.2">
      <c r="A64" s="2" t="s">
        <v>49</v>
      </c>
      <c r="B64" s="11">
        <f>'2027 at 2026 Rates'!B64</f>
        <v>0.36676930445401174</v>
      </c>
      <c r="C64" s="1">
        <v>8.4823638266646545E-2</v>
      </c>
      <c r="D64" s="8">
        <f>+B64*C64</f>
        <v>3.1110706808316648E-2</v>
      </c>
      <c r="E64" s="11">
        <f>'2027 at 2026 Rates'!E64</f>
        <v>1.3850644190329164</v>
      </c>
      <c r="F64" s="404">
        <v>8.4823638266646545E-2</v>
      </c>
      <c r="G64" s="8">
        <f>+E64*F64</f>
        <v>0.11748620325605105</v>
      </c>
      <c r="H64" s="11">
        <f>'2027 at 2026 Rates'!H64</f>
        <v>1.1773694505563792</v>
      </c>
      <c r="I64" s="1">
        <v>8.4823638266646545E-2</v>
      </c>
      <c r="J64" s="8">
        <f>+H64*I64</f>
        <v>9.986876038019471E-2</v>
      </c>
      <c r="K64" s="11">
        <f>+B64+E64+H64</f>
        <v>2.9292031740433071</v>
      </c>
      <c r="L64" s="8">
        <f>+D64+G64+J64</f>
        <v>0.24846567044456241</v>
      </c>
      <c r="M64" s="6"/>
      <c r="N64" s="6"/>
      <c r="O64" s="156"/>
      <c r="P64" s="156"/>
      <c r="Q64" s="156"/>
      <c r="R64" s="47"/>
      <c r="S64" s="8">
        <f>+M64*R64/1000</f>
        <v>0</v>
      </c>
      <c r="T64" s="9"/>
      <c r="U64" s="400"/>
      <c r="V64" s="8"/>
      <c r="W64" s="10">
        <f>L64+S64+V64</f>
        <v>0.24846567044456241</v>
      </c>
      <c r="X64" s="48"/>
      <c r="Y64" s="265">
        <v>0</v>
      </c>
      <c r="Z64" s="265">
        <v>6.0634505702696455E-3</v>
      </c>
      <c r="AA64" s="8">
        <f>SUM(Y64:Z64)</f>
        <v>6.0634505702696455E-3</v>
      </c>
      <c r="AB64" s="231"/>
      <c r="AC64" s="353"/>
      <c r="AD64" s="8"/>
      <c r="AE64" s="266">
        <f>AA64+AD64</f>
        <v>6.0634505702696455E-3</v>
      </c>
      <c r="AF64" s="247"/>
      <c r="AG64" s="266">
        <f>W64+AE64</f>
        <v>0.25452912101483205</v>
      </c>
      <c r="AH64" s="236"/>
      <c r="AI64" s="16"/>
    </row>
    <row r="65" spans="1:40" ht="17.25" x14ac:dyDescent="0.35">
      <c r="A65" s="2" t="s">
        <v>50</v>
      </c>
      <c r="B65" s="11">
        <f>B64</f>
        <v>0.36676930445401174</v>
      </c>
      <c r="C65" s="1">
        <v>0.20455382085704901</v>
      </c>
      <c r="D65" s="30">
        <f>+B65*C65</f>
        <v>7.5024062599150385E-2</v>
      </c>
      <c r="E65" s="11">
        <f>E64</f>
        <v>1.3850644190329164</v>
      </c>
      <c r="F65" s="404">
        <v>5.8766999753511205E-2</v>
      </c>
      <c r="G65" s="30">
        <f>+E65*F65</f>
        <v>8.1396080371904544E-2</v>
      </c>
      <c r="H65" s="11">
        <f>'2027 at 2026 Rates'!H65</f>
        <v>1.1773694505563792</v>
      </c>
      <c r="I65" s="1">
        <v>6.3463354480921101E-3</v>
      </c>
      <c r="J65" s="30">
        <f>+H65*I65</f>
        <v>7.4719814795666806E-3</v>
      </c>
      <c r="K65" s="417">
        <f>+B65+E65+H65</f>
        <v>2.9292031740433071</v>
      </c>
      <c r="L65" s="32">
        <f>+D65+G65+J65</f>
        <v>0.16389212445062162</v>
      </c>
      <c r="M65" s="6">
        <f>'2027 at 2026 Rates'!M65</f>
        <v>0.81932743574371591</v>
      </c>
      <c r="N65" s="33">
        <f>N60</f>
        <v>10.697094044128949</v>
      </c>
      <c r="O65" s="156"/>
      <c r="P65" s="156"/>
      <c r="Q65" s="156"/>
      <c r="R65" s="47">
        <f>SUM(N65:Q65)</f>
        <v>10.697094044128949</v>
      </c>
      <c r="S65" s="30">
        <f>+M65*R65/1000</f>
        <v>8.7644226330855484E-3</v>
      </c>
      <c r="T65" s="9"/>
      <c r="U65" s="400"/>
      <c r="V65" s="8"/>
      <c r="W65" s="90">
        <f>L65+S65+V65</f>
        <v>0.17265654708370717</v>
      </c>
      <c r="X65" s="50"/>
      <c r="Y65" s="268"/>
      <c r="Z65" s="402"/>
      <c r="AA65" s="8">
        <f>SUM(Y65:Z65)</f>
        <v>0</v>
      </c>
      <c r="AB65" s="401">
        <v>2.2236996129429951E-2</v>
      </c>
      <c r="AC65" s="29">
        <v>1.0643652246111678E-3</v>
      </c>
      <c r="AD65" s="8">
        <f>SUM(AB65:AC65)</f>
        <v>2.3301361354041119E-2</v>
      </c>
      <c r="AE65" s="267">
        <f>AA65+AD65</f>
        <v>2.3301361354041119E-2</v>
      </c>
      <c r="AF65" s="247"/>
      <c r="AG65" s="267">
        <f>W65+AE65</f>
        <v>0.1959579084377483</v>
      </c>
      <c r="AH65" s="236"/>
      <c r="AI65" s="16"/>
    </row>
    <row r="66" spans="1:40" ht="15" x14ac:dyDescent="0.2">
      <c r="A66" s="2" t="s">
        <v>51</v>
      </c>
      <c r="B66" s="11">
        <f>B65</f>
        <v>0.36676930445401174</v>
      </c>
      <c r="C66" s="1">
        <f>SUM(C64:C65)</f>
        <v>0.28937745912369556</v>
      </c>
      <c r="D66" s="8">
        <f>SUM(D64:D65)</f>
        <v>0.10613476940746704</v>
      </c>
      <c r="E66" s="11">
        <f>E65</f>
        <v>1.3850644190329164</v>
      </c>
      <c r="F66" s="404">
        <f>SUM(F64:F65)</f>
        <v>0.14359063802015776</v>
      </c>
      <c r="G66" s="8">
        <f>SUM(G64:G65)</f>
        <v>0.1988822836279556</v>
      </c>
      <c r="H66" s="11">
        <f>H65</f>
        <v>1.1773694505563792</v>
      </c>
      <c r="I66" s="1">
        <f>SUM(I64:I65)</f>
        <v>9.1169973714738659E-2</v>
      </c>
      <c r="J66" s="8">
        <f>SUM(J64:J65)</f>
        <v>0.10734074185976139</v>
      </c>
      <c r="K66" s="11">
        <f>K65</f>
        <v>2.9292031740433071</v>
      </c>
      <c r="L66" s="8">
        <f>+D66+G66+J66</f>
        <v>0.41235779489518404</v>
      </c>
      <c r="M66" s="6"/>
      <c r="N66" s="6"/>
      <c r="O66" s="156"/>
      <c r="P66" s="156"/>
      <c r="Q66" s="156"/>
      <c r="R66" s="47"/>
      <c r="S66" s="8">
        <f>SUM(S64:S65)</f>
        <v>8.7644226330855484E-3</v>
      </c>
      <c r="T66" s="9"/>
      <c r="U66" s="400"/>
      <c r="V66" s="8"/>
      <c r="W66" s="10">
        <f>SUM(W64:W65)</f>
        <v>0.42112221752826962</v>
      </c>
      <c r="X66" s="48"/>
      <c r="Y66" s="265">
        <f t="shared" ref="Y66:AD66" si="45">SUM(Y64:Y65)</f>
        <v>0</v>
      </c>
      <c r="Z66" s="353">
        <f t="shared" si="45"/>
        <v>6.0634505702696455E-3</v>
      </c>
      <c r="AA66" s="8">
        <f t="shared" si="45"/>
        <v>6.0634505702696455E-3</v>
      </c>
      <c r="AB66" s="231">
        <f t="shared" si="45"/>
        <v>2.2236996129429951E-2</v>
      </c>
      <c r="AC66" s="353">
        <f t="shared" si="45"/>
        <v>1.0643652246111678E-3</v>
      </c>
      <c r="AD66" s="8">
        <f t="shared" si="45"/>
        <v>2.3301361354041119E-2</v>
      </c>
      <c r="AE66" s="266">
        <f t="shared" ref="AE66" si="46">SUM(AE64:AE65)</f>
        <v>2.9364811924310764E-2</v>
      </c>
      <c r="AF66" s="247"/>
      <c r="AG66" s="266">
        <f>SUM(AG64:AG65)</f>
        <v>0.45048702945258035</v>
      </c>
      <c r="AH66" s="236"/>
      <c r="AI66" s="16"/>
    </row>
    <row r="67" spans="1:40" ht="17.25" x14ac:dyDescent="0.35">
      <c r="A67" s="2"/>
      <c r="B67" s="11"/>
      <c r="C67" s="1"/>
      <c r="D67" s="8"/>
      <c r="E67" s="11"/>
      <c r="F67" s="404"/>
      <c r="G67" s="8"/>
      <c r="H67" s="11"/>
      <c r="I67" s="1"/>
      <c r="J67" s="8"/>
      <c r="K67" s="11"/>
      <c r="L67" s="8"/>
      <c r="M67" s="6"/>
      <c r="N67" s="6"/>
      <c r="O67" s="156"/>
      <c r="P67" s="156"/>
      <c r="Q67" s="156"/>
      <c r="R67" s="47"/>
      <c r="S67" s="8"/>
      <c r="T67" s="9"/>
      <c r="U67" s="400"/>
      <c r="V67" s="8"/>
      <c r="W67" s="10"/>
      <c r="X67" s="48"/>
      <c r="Y67" s="265"/>
      <c r="Z67" s="353"/>
      <c r="AA67" s="32"/>
      <c r="AB67" s="231"/>
      <c r="AC67" s="353"/>
      <c r="AD67" s="32"/>
      <c r="AE67" s="267"/>
      <c r="AF67" s="247"/>
      <c r="AG67" s="267"/>
      <c r="AH67" s="236"/>
      <c r="AI67" s="16"/>
    </row>
    <row r="68" spans="1:40" ht="15.75" x14ac:dyDescent="0.25">
      <c r="A68" s="59" t="s">
        <v>64</v>
      </c>
      <c r="B68" s="11"/>
      <c r="C68" s="1"/>
      <c r="D68" s="8"/>
      <c r="E68" s="11"/>
      <c r="F68" s="404"/>
      <c r="G68" s="8"/>
      <c r="H68" s="11"/>
      <c r="I68" s="1"/>
      <c r="J68" s="8"/>
      <c r="K68" s="11"/>
      <c r="L68" s="8"/>
      <c r="M68" s="6"/>
      <c r="N68" s="6"/>
      <c r="O68" s="156"/>
      <c r="P68" s="156"/>
      <c r="Q68" s="156"/>
      <c r="R68" s="47"/>
      <c r="S68" s="8"/>
      <c r="T68" s="9"/>
      <c r="U68" s="400"/>
      <c r="V68" s="8"/>
      <c r="W68" s="10"/>
      <c r="X68" s="48"/>
      <c r="Y68" s="265"/>
      <c r="Z68" s="353"/>
      <c r="AA68" s="8"/>
      <c r="AB68" s="231"/>
      <c r="AC68" s="353"/>
      <c r="AD68" s="8"/>
      <c r="AE68" s="266"/>
      <c r="AF68" s="247"/>
      <c r="AG68" s="266"/>
      <c r="AH68" s="236"/>
      <c r="AI68" s="16"/>
    </row>
    <row r="69" spans="1:40" ht="15" x14ac:dyDescent="0.2">
      <c r="A69" s="2" t="s">
        <v>49</v>
      </c>
      <c r="B69" s="11">
        <f>'2027 at 2026 Rates'!B69</f>
        <v>0.24739305423698746</v>
      </c>
      <c r="C69" s="1">
        <v>8.4823638266646545E-2</v>
      </c>
      <c r="D69" s="8">
        <f t="shared" ref="D69:D70" si="47">+B69*C69</f>
        <v>2.0984778942279094E-2</v>
      </c>
      <c r="E69" s="11">
        <f>'2027 at 2026 Rates'!E69</f>
        <v>9.8795852412536931</v>
      </c>
      <c r="F69" s="404">
        <v>8.4823638266646545E-2</v>
      </c>
      <c r="G69" s="8">
        <f t="shared" ref="G69:G70" si="48">+E69*F69</f>
        <v>0.83802236472860325</v>
      </c>
      <c r="H69" s="11">
        <f>'2027 at 2026 Rates'!H69</f>
        <v>8.4097548785526239</v>
      </c>
      <c r="I69" s="1">
        <v>8.4823638266646545E-2</v>
      </c>
      <c r="J69" s="8">
        <f t="shared" ref="J69:J70" si="49">+H69*I69</f>
        <v>0.71334600572951379</v>
      </c>
      <c r="K69" s="11">
        <f t="shared" ref="K69:K70" si="50">+B69+E69+H69</f>
        <v>18.536733174043306</v>
      </c>
      <c r="L69" s="8">
        <f t="shared" ref="L69:L70" si="51">+D69+G69+J69</f>
        <v>1.5723531494003962</v>
      </c>
      <c r="M69" s="6"/>
      <c r="N69" s="6"/>
      <c r="O69" s="156"/>
      <c r="P69" s="156"/>
      <c r="Q69" s="156"/>
      <c r="R69" s="47"/>
      <c r="S69" s="8">
        <f>+M69*R69/1000</f>
        <v>0</v>
      </c>
      <c r="T69" s="9"/>
      <c r="U69" s="400"/>
      <c r="V69" s="8"/>
      <c r="W69" s="10">
        <f>L69+S69+V69</f>
        <v>1.5723531494003962</v>
      </c>
      <c r="X69" s="48"/>
      <c r="Y69" s="265">
        <v>0</v>
      </c>
      <c r="Z69" s="353">
        <v>3.8371037670269642E-2</v>
      </c>
      <c r="AA69" s="8">
        <f>SUM(Y69:Z69)</f>
        <v>3.8371037670269642E-2</v>
      </c>
      <c r="AB69" s="231"/>
      <c r="AC69" s="353"/>
      <c r="AD69" s="8"/>
      <c r="AE69" s="266">
        <f>AA69+AD69</f>
        <v>3.8371037670269642E-2</v>
      </c>
      <c r="AF69" s="247"/>
      <c r="AG69" s="266">
        <f>W69+AE69</f>
        <v>1.6107241870706659</v>
      </c>
      <c r="AH69" s="236"/>
      <c r="AI69" s="16"/>
    </row>
    <row r="70" spans="1:40" ht="17.25" x14ac:dyDescent="0.35">
      <c r="A70" s="2" t="s">
        <v>50</v>
      </c>
      <c r="B70" s="11">
        <f>B69</f>
        <v>0.24739305423698746</v>
      </c>
      <c r="C70" s="1">
        <v>1.46144142695059</v>
      </c>
      <c r="D70" s="30">
        <f t="shared" si="47"/>
        <v>0.36155045820176768</v>
      </c>
      <c r="E70" s="11">
        <f>E69</f>
        <v>9.8795852412536931</v>
      </c>
      <c r="F70" s="404">
        <v>3.5434534518502099E-2</v>
      </c>
      <c r="G70" s="30">
        <f t="shared" si="48"/>
        <v>0.35007850425968789</v>
      </c>
      <c r="H70" s="11">
        <f>'2027 at 2026 Rates'!H70</f>
        <v>8.4097548785526239</v>
      </c>
      <c r="I70" s="1">
        <v>1.67847795087641E-2</v>
      </c>
      <c r="J70" s="30">
        <f t="shared" si="49"/>
        <v>0.14115588135925899</v>
      </c>
      <c r="K70" s="417">
        <f t="shared" si="50"/>
        <v>18.536733174043306</v>
      </c>
      <c r="L70" s="32">
        <f t="shared" si="51"/>
        <v>0.85278484382071462</v>
      </c>
      <c r="M70" s="6">
        <f>'2027 at 2026 Rates'!M70</f>
        <v>22.686596633061924</v>
      </c>
      <c r="N70" s="33">
        <f>N65</f>
        <v>10.697094044128949</v>
      </c>
      <c r="O70" s="156"/>
      <c r="P70" s="156"/>
      <c r="Q70" s="156"/>
      <c r="R70" s="47">
        <f>SUM(N70:Q70)</f>
        <v>10.697094044128949</v>
      </c>
      <c r="S70" s="30">
        <f>+M70*R70/1000</f>
        <v>0.2426806577250826</v>
      </c>
      <c r="T70" s="9"/>
      <c r="U70" s="400"/>
      <c r="V70" s="8"/>
      <c r="W70" s="90">
        <f>L70+S70+V70</f>
        <v>1.0954655015457972</v>
      </c>
      <c r="X70" s="50"/>
      <c r="Y70" s="268"/>
      <c r="Z70" s="402"/>
      <c r="AA70" s="8">
        <f>SUM(Y70:Z70)</f>
        <v>0</v>
      </c>
      <c r="AB70" s="401">
        <v>0.14072129495698221</v>
      </c>
      <c r="AC70" s="402">
        <v>6.7355703910131678E-3</v>
      </c>
      <c r="AD70" s="8">
        <f>SUM(AB70:AC70)</f>
        <v>0.14745686534799538</v>
      </c>
      <c r="AE70" s="267">
        <f>AA70+AD70</f>
        <v>0.14745686534799538</v>
      </c>
      <c r="AF70" s="247"/>
      <c r="AG70" s="267">
        <f>W70+AE70</f>
        <v>1.2429223668937925</v>
      </c>
      <c r="AH70" s="236"/>
      <c r="AI70" s="16"/>
    </row>
    <row r="71" spans="1:40" ht="15" x14ac:dyDescent="0.2">
      <c r="A71" s="2" t="s">
        <v>51</v>
      </c>
      <c r="B71" s="11">
        <f>B70</f>
        <v>0.24739305423698746</v>
      </c>
      <c r="C71" s="1">
        <f>SUM(C69:C70)</f>
        <v>1.5462650652172365</v>
      </c>
      <c r="D71" s="8">
        <f>SUM(D69:D70)</f>
        <v>0.38253523714404675</v>
      </c>
      <c r="E71" s="11">
        <f>E70</f>
        <v>9.8795852412536931</v>
      </c>
      <c r="F71" s="404">
        <f>SUM(F69:F70)</f>
        <v>0.12025817278514864</v>
      </c>
      <c r="G71" s="8">
        <f>SUM(G69:G70)</f>
        <v>1.188100868988291</v>
      </c>
      <c r="H71" s="11">
        <f>H70</f>
        <v>8.4097548785526239</v>
      </c>
      <c r="I71" s="1">
        <f>SUM(I69:I70)</f>
        <v>0.10160841777541064</v>
      </c>
      <c r="J71" s="8">
        <f>SUM(J69:J70)</f>
        <v>0.85450188708877284</v>
      </c>
      <c r="K71" s="11">
        <f>K70</f>
        <v>18.536733174043306</v>
      </c>
      <c r="L71" s="8">
        <f>+D71+G71+J71</f>
        <v>2.4251379932211106</v>
      </c>
      <c r="M71" s="6"/>
      <c r="N71" s="6"/>
      <c r="O71" s="156"/>
      <c r="P71" s="156"/>
      <c r="Q71" s="156"/>
      <c r="R71" s="47"/>
      <c r="S71" s="8">
        <f>SUM(S69:S70)</f>
        <v>0.2426806577250826</v>
      </c>
      <c r="T71" s="9"/>
      <c r="U71" s="400"/>
      <c r="V71" s="8"/>
      <c r="W71" s="10">
        <f>SUM(W69:W70)</f>
        <v>2.6678186509461934</v>
      </c>
      <c r="X71" s="48"/>
      <c r="Y71" s="265">
        <f t="shared" ref="Y71:AD71" si="52">SUM(Y69:Y70)</f>
        <v>0</v>
      </c>
      <c r="Z71" s="353">
        <f t="shared" si="52"/>
        <v>3.8371037670269642E-2</v>
      </c>
      <c r="AA71" s="8">
        <f t="shared" si="52"/>
        <v>3.8371037670269642E-2</v>
      </c>
      <c r="AB71" s="231">
        <f t="shared" si="52"/>
        <v>0.14072129495698221</v>
      </c>
      <c r="AC71" s="353">
        <f t="shared" si="52"/>
        <v>6.7355703910131678E-3</v>
      </c>
      <c r="AD71" s="8">
        <f t="shared" si="52"/>
        <v>0.14745686534799538</v>
      </c>
      <c r="AE71" s="266">
        <f t="shared" ref="AE71" si="53">SUM(AE69:AE70)</f>
        <v>0.18582790301826502</v>
      </c>
      <c r="AF71" s="247"/>
      <c r="AG71" s="266">
        <f>SUM(AG69:AG70)</f>
        <v>2.8536465539644587</v>
      </c>
      <c r="AH71" s="236"/>
      <c r="AI71" s="16"/>
    </row>
    <row r="72" spans="1:40" ht="15" x14ac:dyDescent="0.2">
      <c r="A72" s="2"/>
      <c r="B72" s="11"/>
      <c r="C72" s="1"/>
      <c r="D72" s="8"/>
      <c r="E72" s="11"/>
      <c r="F72" s="404"/>
      <c r="G72" s="8"/>
      <c r="H72" s="11"/>
      <c r="I72" s="1"/>
      <c r="J72" s="8"/>
      <c r="K72" s="11"/>
      <c r="L72" s="8"/>
      <c r="M72" s="6"/>
      <c r="N72" s="6"/>
      <c r="O72" s="156"/>
      <c r="P72" s="156"/>
      <c r="Q72" s="156"/>
      <c r="R72" s="47"/>
      <c r="S72" s="8"/>
      <c r="T72" s="9"/>
      <c r="U72" s="400"/>
      <c r="V72" s="8"/>
      <c r="W72" s="10"/>
      <c r="X72" s="48"/>
      <c r="Y72" s="265"/>
      <c r="Z72" s="353"/>
      <c r="AA72" s="8"/>
      <c r="AB72" s="231"/>
      <c r="AC72" s="353"/>
      <c r="AD72" s="8"/>
      <c r="AE72" s="266"/>
      <c r="AF72" s="247"/>
      <c r="AG72" s="266"/>
      <c r="AH72" s="236"/>
      <c r="AI72" s="16"/>
    </row>
    <row r="73" spans="1:40" ht="15.75" x14ac:dyDescent="0.25">
      <c r="A73" s="59" t="s">
        <v>65</v>
      </c>
      <c r="B73" s="6"/>
      <c r="C73" s="1"/>
      <c r="D73" s="8"/>
      <c r="E73" s="6"/>
      <c r="F73" s="404"/>
      <c r="G73" s="8"/>
      <c r="H73" s="6"/>
      <c r="I73" s="1"/>
      <c r="J73" s="8"/>
      <c r="K73" s="6"/>
      <c r="L73" s="8"/>
      <c r="M73" s="6"/>
      <c r="N73" s="6"/>
      <c r="O73" s="156"/>
      <c r="P73" s="156"/>
      <c r="Q73" s="156"/>
      <c r="R73" s="47"/>
      <c r="S73" s="8"/>
      <c r="T73" s="9"/>
      <c r="U73" s="400"/>
      <c r="V73" s="8"/>
      <c r="W73" s="10"/>
      <c r="X73" s="48"/>
      <c r="Y73" s="265"/>
      <c r="Z73" s="353"/>
      <c r="AA73" s="8"/>
      <c r="AB73" s="231"/>
      <c r="AC73" s="353"/>
      <c r="AD73" s="8"/>
      <c r="AE73" s="266"/>
      <c r="AF73" s="247"/>
      <c r="AG73" s="266"/>
      <c r="AH73" s="236"/>
      <c r="AI73" s="16"/>
    </row>
    <row r="74" spans="1:40" ht="17.25" x14ac:dyDescent="0.35">
      <c r="A74" s="2" t="s">
        <v>49</v>
      </c>
      <c r="B74" s="6">
        <f>B59+B64+B69</f>
        <v>1296.8606664389838</v>
      </c>
      <c r="C74" s="1"/>
      <c r="D74" s="8">
        <f t="shared" ref="D74:E76" si="54">D59+D64+D69</f>
        <v>110.00444005226254</v>
      </c>
      <c r="E74" s="6">
        <f t="shared" si="54"/>
        <v>1115.6221912213264</v>
      </c>
      <c r="F74" s="404">
        <f>F54+F59</f>
        <v>8.4823638266646545E-2</v>
      </c>
      <c r="G74" s="8">
        <f t="shared" ref="G74:J76" si="55">G59+G64+G69</f>
        <v>94.631133190401371</v>
      </c>
      <c r="H74" s="6">
        <f t="shared" si="55"/>
        <v>9.5871243291090025</v>
      </c>
      <c r="I74" s="1"/>
      <c r="J74" s="8">
        <f t="shared" ref="J74:M75" si="56">J59+J64+J69</f>
        <v>0.81321476610970844</v>
      </c>
      <c r="K74" s="6">
        <f t="shared" si="56"/>
        <v>2422.0699819894194</v>
      </c>
      <c r="L74" s="8">
        <f t="shared" si="56"/>
        <v>205.44878800877362</v>
      </c>
      <c r="M74" s="6">
        <f t="shared" si="56"/>
        <v>0</v>
      </c>
      <c r="N74" s="88"/>
      <c r="O74" s="406"/>
      <c r="P74" s="406"/>
      <c r="Q74" s="406"/>
      <c r="R74" s="47"/>
      <c r="S74" s="32">
        <f>S59+S64+S69</f>
        <v>0</v>
      </c>
      <c r="T74" s="88"/>
      <c r="U74" s="400"/>
      <c r="V74" s="32"/>
      <c r="W74" s="10">
        <f>W59+W64+W69</f>
        <v>205.44878800877362</v>
      </c>
      <c r="X74" s="48"/>
      <c r="Y74" s="265">
        <f t="shared" ref="Y74:AD75" si="57">Y59+Y64+Y69</f>
        <v>0</v>
      </c>
      <c r="Z74" s="353">
        <f t="shared" si="57"/>
        <v>5.0136848627180974</v>
      </c>
      <c r="AA74" s="8">
        <f t="shared" si="57"/>
        <v>5.0136848627180974</v>
      </c>
      <c r="AB74" s="231">
        <f t="shared" si="57"/>
        <v>0</v>
      </c>
      <c r="AC74" s="353">
        <f t="shared" si="57"/>
        <v>0</v>
      </c>
      <c r="AD74" s="8">
        <f t="shared" si="57"/>
        <v>0</v>
      </c>
      <c r="AE74" s="266">
        <f t="shared" ref="AE74" si="58">AE59+AE64+AE69</f>
        <v>5.0136848627180974</v>
      </c>
      <c r="AF74" s="247"/>
      <c r="AG74" s="266">
        <f>W74+AE74</f>
        <v>210.46247287149171</v>
      </c>
      <c r="AH74" s="236"/>
      <c r="AI74" s="16"/>
    </row>
    <row r="75" spans="1:40" ht="17.25" x14ac:dyDescent="0.35">
      <c r="A75" s="2" t="s">
        <v>50</v>
      </c>
      <c r="B75" s="88">
        <f>B60+B65+B70</f>
        <v>1296.8606664389838</v>
      </c>
      <c r="C75" s="1"/>
      <c r="D75" s="32">
        <f t="shared" si="54"/>
        <v>82.748731330198709</v>
      </c>
      <c r="E75" s="88">
        <f t="shared" si="54"/>
        <v>1115.6221912213264</v>
      </c>
      <c r="F75" s="404"/>
      <c r="G75" s="32">
        <f t="shared" si="55"/>
        <v>33.653714180732173</v>
      </c>
      <c r="H75" s="88">
        <f t="shared" si="55"/>
        <v>9.5871243291090025</v>
      </c>
      <c r="I75" s="1"/>
      <c r="J75" s="32">
        <f t="shared" si="56"/>
        <v>0.14862786283882568</v>
      </c>
      <c r="K75" s="88">
        <f t="shared" si="56"/>
        <v>2422.0699819894194</v>
      </c>
      <c r="L75" s="32">
        <f t="shared" si="56"/>
        <v>116.55107337376971</v>
      </c>
      <c r="M75" s="11">
        <f t="shared" si="56"/>
        <v>6640.9971319457864</v>
      </c>
      <c r="N75" s="6"/>
      <c r="O75" s="156"/>
      <c r="P75" s="156"/>
      <c r="Q75" s="156"/>
      <c r="R75" s="47"/>
      <c r="S75" s="32">
        <f>S60+S65+S70</f>
        <v>71.039370867214728</v>
      </c>
      <c r="T75" s="88"/>
      <c r="U75" s="400"/>
      <c r="V75" s="32"/>
      <c r="W75" s="94">
        <f>W60+W65+W70</f>
        <v>187.59044424098443</v>
      </c>
      <c r="X75" s="20"/>
      <c r="Y75" s="269">
        <f t="shared" si="57"/>
        <v>0</v>
      </c>
      <c r="Z75" s="408">
        <f t="shared" si="57"/>
        <v>0</v>
      </c>
      <c r="AA75" s="32">
        <f t="shared" si="57"/>
        <v>0</v>
      </c>
      <c r="AB75" s="409">
        <f t="shared" si="57"/>
        <v>18.387103118000002</v>
      </c>
      <c r="AC75" s="408">
        <f t="shared" si="57"/>
        <v>0.88009158369361429</v>
      </c>
      <c r="AD75" s="32">
        <f t="shared" si="57"/>
        <v>19.267194701693615</v>
      </c>
      <c r="AE75" s="267">
        <f>AE60+AE65+AE70</f>
        <v>19.267194701693615</v>
      </c>
      <c r="AF75" s="247"/>
      <c r="AG75" s="267">
        <f>W75+AE75</f>
        <v>206.85763894267805</v>
      </c>
      <c r="AH75" s="236"/>
      <c r="AI75" s="199"/>
    </row>
    <row r="76" spans="1:40" ht="18" x14ac:dyDescent="0.25">
      <c r="A76" s="95" t="s">
        <v>51</v>
      </c>
      <c r="B76" s="61">
        <f>B61+B66+B71</f>
        <v>1296.8606664389838</v>
      </c>
      <c r="C76" s="96"/>
      <c r="D76" s="97">
        <f t="shared" si="54"/>
        <v>192.75317138246126</v>
      </c>
      <c r="E76" s="61">
        <f t="shared" si="54"/>
        <v>1115.6221912213264</v>
      </c>
      <c r="F76" s="306"/>
      <c r="G76" s="97">
        <f t="shared" si="55"/>
        <v>128.28484737113354</v>
      </c>
      <c r="H76" s="61">
        <f t="shared" si="55"/>
        <v>9.5871243291090025</v>
      </c>
      <c r="I76" s="96"/>
      <c r="J76" s="97">
        <f t="shared" si="55"/>
        <v>0.96184262894853423</v>
      </c>
      <c r="K76" s="421">
        <f>K61+K66+K71</f>
        <v>2422.0699819894194</v>
      </c>
      <c r="L76" s="97">
        <f>L61+L66+L71</f>
        <v>321.99986138254326</v>
      </c>
      <c r="M76" s="61">
        <f>SUM(M74:M75)</f>
        <v>6640.9971319457864</v>
      </c>
      <c r="N76" s="61"/>
      <c r="O76" s="98"/>
      <c r="P76" s="98"/>
      <c r="Q76" s="98"/>
      <c r="R76" s="99"/>
      <c r="S76" s="97">
        <f>SUM(S74:S75)</f>
        <v>71.039370867214728</v>
      </c>
      <c r="T76" s="100"/>
      <c r="U76" s="362"/>
      <c r="V76" s="97"/>
      <c r="W76" s="114">
        <f>SUM(W74:W75)</f>
        <v>393.03923224975802</v>
      </c>
      <c r="X76" s="101"/>
      <c r="Y76" s="291">
        <f>SUM(Y74:Y75)</f>
        <v>0</v>
      </c>
      <c r="Z76" s="222">
        <f>SUM(Z74:Z75)</f>
        <v>5.0136848627180974</v>
      </c>
      <c r="AA76" s="97">
        <f>SUM(AA74:AA75)</f>
        <v>5.0136848627180974</v>
      </c>
      <c r="AB76" s="336">
        <f>SUM(AB74:AB75)</f>
        <v>18.387103118000002</v>
      </c>
      <c r="AC76" s="222">
        <f>SUM(AC74:AC75)</f>
        <v>0.88009158369361429</v>
      </c>
      <c r="AD76" s="97">
        <f t="shared" ref="AD76" si="59">SUM(AD74:AD75)</f>
        <v>19.267194701693615</v>
      </c>
      <c r="AE76" s="292">
        <f t="shared" ref="AE76" si="60">SUM(AE74:AE75)</f>
        <v>24.280879564411713</v>
      </c>
      <c r="AF76" s="247"/>
      <c r="AG76" s="292">
        <f>SUM(AG74:AG75)</f>
        <v>417.32011181416976</v>
      </c>
      <c r="AH76" s="236"/>
      <c r="AI76" s="199">
        <v>16953846</v>
      </c>
      <c r="AJ76" s="244">
        <f>AB76*1000000</f>
        <v>18387103.118000001</v>
      </c>
      <c r="AK76" s="244">
        <f>AI76-AJ76</f>
        <v>-1433257.1180000007</v>
      </c>
      <c r="AL76" s="209">
        <v>342734.14181244187</v>
      </c>
      <c r="AM76" s="199">
        <f>AC76*1000000</f>
        <v>880091.58369361423</v>
      </c>
      <c r="AN76" s="199">
        <f>AL76-AM76</f>
        <v>-537357.44188117236</v>
      </c>
    </row>
    <row r="77" spans="1:40" ht="11.85" customHeight="1" x14ac:dyDescent="0.25">
      <c r="A77" s="59"/>
      <c r="B77" s="6"/>
      <c r="C77" s="1"/>
      <c r="D77" s="8"/>
      <c r="E77" s="6"/>
      <c r="F77" s="404"/>
      <c r="G77" s="8"/>
      <c r="H77" s="6"/>
      <c r="I77" s="1"/>
      <c r="J77" s="8"/>
      <c r="K77" s="6"/>
      <c r="L77" s="8"/>
      <c r="M77" s="6"/>
      <c r="N77" s="6"/>
      <c r="O77" s="156"/>
      <c r="P77" s="156"/>
      <c r="Q77" s="156"/>
      <c r="R77" s="47"/>
      <c r="S77" s="8"/>
      <c r="T77" s="9"/>
      <c r="U77" s="400"/>
      <c r="V77" s="8"/>
      <c r="W77" s="10"/>
      <c r="X77" s="48"/>
      <c r="Y77" s="265"/>
      <c r="Z77" s="353"/>
      <c r="AA77" s="8"/>
      <c r="AB77" s="231"/>
      <c r="AC77" s="353"/>
      <c r="AD77" s="8"/>
      <c r="AE77" s="266"/>
      <c r="AF77" s="247"/>
      <c r="AG77" s="266"/>
      <c r="AH77" s="236"/>
      <c r="AI77" s="16"/>
    </row>
    <row r="78" spans="1:40" ht="18" x14ac:dyDescent="0.25">
      <c r="A78" s="68" t="s">
        <v>66</v>
      </c>
      <c r="B78" s="6"/>
      <c r="C78" s="1"/>
      <c r="D78" s="8"/>
      <c r="E78" s="6"/>
      <c r="F78" s="404"/>
      <c r="G78" s="8"/>
      <c r="H78" s="6"/>
      <c r="I78" s="1"/>
      <c r="J78" s="8"/>
      <c r="K78" s="6"/>
      <c r="L78" s="8"/>
      <c r="M78" s="6"/>
      <c r="N78" s="6"/>
      <c r="O78" s="156"/>
      <c r="P78" s="156"/>
      <c r="Q78" s="156"/>
      <c r="R78" s="47"/>
      <c r="S78" s="8"/>
      <c r="T78" s="102"/>
      <c r="U78" s="369"/>
      <c r="V78" s="8"/>
      <c r="W78" s="10"/>
      <c r="X78" s="48"/>
      <c r="Y78" s="265"/>
      <c r="Z78" s="353"/>
      <c r="AA78" s="8"/>
      <c r="AB78" s="231"/>
      <c r="AC78" s="353"/>
      <c r="AD78" s="8"/>
      <c r="AE78" s="266"/>
      <c r="AF78" s="247"/>
      <c r="AG78" s="266"/>
      <c r="AH78" s="236"/>
      <c r="AI78" s="16"/>
    </row>
    <row r="79" spans="1:40" ht="22.5" customHeight="1" x14ac:dyDescent="0.2">
      <c r="A79" s="2" t="s">
        <v>49</v>
      </c>
      <c r="B79" s="6">
        <f>'2027 at 2026 Rates'!B79</f>
        <v>356.91703252274647</v>
      </c>
      <c r="C79" s="1">
        <v>7.7000658837231784E-2</v>
      </c>
      <c r="D79" s="8">
        <f>+B79*C79</f>
        <v>27.482846654481161</v>
      </c>
      <c r="E79" s="6"/>
      <c r="F79" s="404"/>
      <c r="G79" s="8"/>
      <c r="H79" s="6"/>
      <c r="I79" s="1"/>
      <c r="J79" s="8"/>
      <c r="K79" s="6">
        <f>+B79+E79+H79</f>
        <v>356.91703252274647</v>
      </c>
      <c r="L79" s="8">
        <f>+D79+G79+J79</f>
        <v>27.482846654481161</v>
      </c>
      <c r="M79" s="6"/>
      <c r="N79" s="6"/>
      <c r="O79" s="156"/>
      <c r="P79" s="156"/>
      <c r="Q79" s="156"/>
      <c r="R79" s="47"/>
      <c r="S79" s="8"/>
      <c r="T79" s="102"/>
      <c r="U79" s="369"/>
      <c r="V79" s="8"/>
      <c r="W79" s="10">
        <f>L79+S79+V79</f>
        <v>27.482846654481161</v>
      </c>
      <c r="X79" s="48"/>
      <c r="Y79" s="265">
        <v>0</v>
      </c>
      <c r="Z79" s="265">
        <v>0.56392891138593948</v>
      </c>
      <c r="AA79" s="8">
        <f>SUM(Y79:Z79)</f>
        <v>0.56392891138593948</v>
      </c>
      <c r="AB79" s="231"/>
      <c r="AC79" s="353"/>
      <c r="AD79" s="8"/>
      <c r="AE79" s="266">
        <f>AA79+AD79</f>
        <v>0.56392891138593948</v>
      </c>
      <c r="AF79" s="247"/>
      <c r="AG79" s="266">
        <f>W79+AE79</f>
        <v>28.046775565867101</v>
      </c>
      <c r="AH79" s="236"/>
      <c r="AI79" s="16"/>
    </row>
    <row r="80" spans="1:40" ht="22.5" customHeight="1" x14ac:dyDescent="0.2">
      <c r="A80" s="2" t="s">
        <v>50</v>
      </c>
      <c r="B80" s="6"/>
      <c r="C80" s="1"/>
      <c r="D80" s="8"/>
      <c r="E80" s="6"/>
      <c r="F80" s="404"/>
      <c r="G80" s="8"/>
      <c r="H80" s="6"/>
      <c r="I80" s="1"/>
      <c r="J80" s="8"/>
      <c r="K80" s="6"/>
      <c r="L80" s="8"/>
      <c r="M80" s="6"/>
      <c r="N80" s="6"/>
      <c r="O80" s="156"/>
      <c r="P80" s="156"/>
      <c r="Q80" s="156"/>
      <c r="R80" s="47"/>
      <c r="S80" s="8"/>
      <c r="T80" s="102"/>
      <c r="U80" s="369"/>
      <c r="V80" s="8"/>
      <c r="W80" s="10"/>
      <c r="X80" s="48"/>
      <c r="Y80" s="265"/>
      <c r="Z80" s="353"/>
      <c r="AA80" s="8"/>
      <c r="AB80" s="231"/>
      <c r="AC80" s="353"/>
      <c r="AD80" s="8"/>
      <c r="AE80" s="266"/>
      <c r="AF80" s="247"/>
      <c r="AG80" s="266"/>
      <c r="AH80" s="236"/>
      <c r="AI80" s="16"/>
    </row>
    <row r="81" spans="1:40" ht="22.5" customHeight="1" x14ac:dyDescent="0.2">
      <c r="A81" s="2" t="s">
        <v>67</v>
      </c>
      <c r="B81" s="6">
        <f>'2027 at 2026 Rates'!B81</f>
        <v>216.2046452242987</v>
      </c>
      <c r="C81" s="1">
        <v>2.92256493957361E-2</v>
      </c>
      <c r="D81" s="8">
        <f>+B81*C81</f>
        <v>6.3187211590548635</v>
      </c>
      <c r="E81" s="6"/>
      <c r="F81" s="404"/>
      <c r="G81" s="8"/>
      <c r="H81" s="6"/>
      <c r="I81" s="1"/>
      <c r="J81" s="8"/>
      <c r="K81" s="6">
        <f>+B81+E81+H81</f>
        <v>216.2046452242987</v>
      </c>
      <c r="L81" s="8">
        <f>+D81+G81+J81</f>
        <v>6.3187211590548635</v>
      </c>
      <c r="M81" s="6">
        <f>'2027 at 2026 Rates'!M81</f>
        <v>459.97541002868229</v>
      </c>
      <c r="N81" s="33">
        <v>11.98882033306961</v>
      </c>
      <c r="O81" s="156"/>
      <c r="P81" s="156"/>
      <c r="Q81" s="156"/>
      <c r="R81" s="47">
        <f>SUM(N81:Q81)</f>
        <v>11.98882033306961</v>
      </c>
      <c r="S81" s="8">
        <f>+M81*R81/1000</f>
        <v>5.5145625484638972</v>
      </c>
      <c r="T81" s="9"/>
      <c r="U81" s="400"/>
      <c r="V81" s="8"/>
      <c r="W81" s="10">
        <f>L81+S81+V81</f>
        <v>11.83328370751876</v>
      </c>
      <c r="X81" s="48"/>
      <c r="Y81" s="265"/>
      <c r="Z81" s="353"/>
      <c r="AA81" s="8">
        <f t="shared" ref="AA81:AA82" si="61">SUM(Y81:Z81)</f>
        <v>0</v>
      </c>
      <c r="AB81" s="231">
        <v>1.5062046872969672</v>
      </c>
      <c r="AC81" s="28">
        <v>-0.19614236758000037</v>
      </c>
      <c r="AD81" s="8">
        <f>SUM(AB81:AC81)</f>
        <v>1.310062319716967</v>
      </c>
      <c r="AE81" s="266">
        <f>AA81+AD81</f>
        <v>1.310062319716967</v>
      </c>
      <c r="AF81" s="247"/>
      <c r="AG81" s="266">
        <f>W81+AE81</f>
        <v>13.143346027235726</v>
      </c>
      <c r="AH81" s="236"/>
      <c r="AI81" s="16"/>
    </row>
    <row r="82" spans="1:40" s="23" customFormat="1" ht="22.5" customHeight="1" x14ac:dyDescent="0.2">
      <c r="A82" s="2" t="s">
        <v>68</v>
      </c>
      <c r="B82" s="115">
        <f>'2027 at 2026 Rates'!B82</f>
        <v>140.71238729844779</v>
      </c>
      <c r="C82" s="1">
        <f>+C81</f>
        <v>2.92256493957361E-2</v>
      </c>
      <c r="D82" s="30">
        <f>+B82*C82</f>
        <v>4.1124108968214648</v>
      </c>
      <c r="E82" s="115"/>
      <c r="F82" s="404"/>
      <c r="G82" s="30"/>
      <c r="H82" s="115"/>
      <c r="I82" s="87"/>
      <c r="J82" s="30"/>
      <c r="K82" s="115">
        <f>+B82+E82+H82</f>
        <v>140.71238729844779</v>
      </c>
      <c r="L82" s="30">
        <f>+D82+G82+J82</f>
        <v>4.1124108968214648</v>
      </c>
      <c r="M82" s="116">
        <f>'2027 at 2026 Rates'!M82</f>
        <v>286.8762028840726</v>
      </c>
      <c r="N82" s="33">
        <f>N81</f>
        <v>11.98882033306961</v>
      </c>
      <c r="O82" s="423"/>
      <c r="P82" s="423"/>
      <c r="Q82" s="424">
        <v>-0.32</v>
      </c>
      <c r="R82" s="47">
        <f>SUM(N82:Q82)</f>
        <v>11.668820333069609</v>
      </c>
      <c r="S82" s="30">
        <f>+M82*R82/1000</f>
        <v>3.3475068692874688</v>
      </c>
      <c r="T82" s="118"/>
      <c r="U82" s="369"/>
      <c r="V82" s="30"/>
      <c r="W82" s="90">
        <f>L82+S82+V82</f>
        <v>7.4599177661089335</v>
      </c>
      <c r="X82" s="50"/>
      <c r="Y82" s="268"/>
      <c r="Z82" s="402"/>
      <c r="AA82" s="8">
        <f t="shared" si="61"/>
        <v>0</v>
      </c>
      <c r="AB82" s="401">
        <v>0.98028262570303315</v>
      </c>
      <c r="AC82" s="29">
        <v>-0.12765526274386294</v>
      </c>
      <c r="AD82" s="8">
        <f>SUM(AB82:AC82)</f>
        <v>0.85262736295917019</v>
      </c>
      <c r="AE82" s="266">
        <f>AA82+AD82</f>
        <v>0.85262736295917019</v>
      </c>
      <c r="AF82" s="247"/>
      <c r="AG82" s="266">
        <f>W82+AE82</f>
        <v>8.3125451290681038</v>
      </c>
      <c r="AH82" s="236"/>
      <c r="AI82" s="16"/>
    </row>
    <row r="83" spans="1:40" ht="22.5" customHeight="1" x14ac:dyDescent="0.35">
      <c r="A83" s="2" t="s">
        <v>69</v>
      </c>
      <c r="B83" s="6">
        <f>SUM(B81:B82)</f>
        <v>356.91703252274647</v>
      </c>
      <c r="C83" s="1"/>
      <c r="D83" s="32">
        <f>SUM(D81:D82)</f>
        <v>10.431132055876329</v>
      </c>
      <c r="E83" s="88"/>
      <c r="F83" s="404"/>
      <c r="G83" s="32"/>
      <c r="H83" s="88"/>
      <c r="I83" s="119"/>
      <c r="J83" s="32"/>
      <c r="K83" s="6">
        <f>SUM(K81:K82)</f>
        <v>356.91703252274647</v>
      </c>
      <c r="L83" s="30">
        <f>SUM(L81:L82)</f>
        <v>10.431132055876329</v>
      </c>
      <c r="M83" s="6">
        <f>SUM(M81:M82)</f>
        <v>746.85161291275494</v>
      </c>
      <c r="N83" s="6"/>
      <c r="O83" s="156"/>
      <c r="P83" s="156"/>
      <c r="Q83" s="156"/>
      <c r="R83" s="47"/>
      <c r="S83" s="30">
        <f>SUM(S81:S82)</f>
        <v>8.8620694177513659</v>
      </c>
      <c r="T83" s="120"/>
      <c r="U83" s="369"/>
      <c r="V83" s="32"/>
      <c r="W83" s="90">
        <f>+W81+W82</f>
        <v>19.293201473627693</v>
      </c>
      <c r="X83" s="50"/>
      <c r="Y83" s="268">
        <f t="shared" ref="Y83:AE83" si="62">+Y81+Y82</f>
        <v>0</v>
      </c>
      <c r="Z83" s="402">
        <f t="shared" si="62"/>
        <v>0</v>
      </c>
      <c r="AA83" s="30">
        <f t="shared" si="62"/>
        <v>0</v>
      </c>
      <c r="AB83" s="401">
        <f t="shared" si="62"/>
        <v>2.4864873130000005</v>
      </c>
      <c r="AC83" s="402">
        <f t="shared" si="62"/>
        <v>-0.32379763032386333</v>
      </c>
      <c r="AD83" s="30">
        <f t="shared" si="62"/>
        <v>2.1626896826761373</v>
      </c>
      <c r="AE83" s="293">
        <f t="shared" si="62"/>
        <v>2.1626896826761373</v>
      </c>
      <c r="AF83" s="247"/>
      <c r="AG83" s="293">
        <f>SUM(AG81:AG82)</f>
        <v>21.455891156303828</v>
      </c>
      <c r="AH83" s="236"/>
      <c r="AI83" s="199"/>
    </row>
    <row r="84" spans="1:40" ht="17.25" x14ac:dyDescent="0.35">
      <c r="A84" s="121" t="s">
        <v>70</v>
      </c>
      <c r="B84" s="122">
        <f>B83</f>
        <v>356.91703252274647</v>
      </c>
      <c r="C84" s="96"/>
      <c r="D84" s="124">
        <f>D79+D83</f>
        <v>37.91397871035749</v>
      </c>
      <c r="E84" s="122"/>
      <c r="F84" s="308"/>
      <c r="G84" s="125"/>
      <c r="H84" s="122"/>
      <c r="I84" s="96"/>
      <c r="J84" s="125"/>
      <c r="K84" s="122">
        <f>K83</f>
        <v>356.91703252274647</v>
      </c>
      <c r="L84" s="124">
        <f>L79+L83</f>
        <v>37.91397871035749</v>
      </c>
      <c r="M84" s="122"/>
      <c r="N84" s="61"/>
      <c r="O84" s="98"/>
      <c r="P84" s="98"/>
      <c r="Q84" s="98"/>
      <c r="R84" s="126"/>
      <c r="S84" s="124">
        <f>S79+S83</f>
        <v>8.8620694177513659</v>
      </c>
      <c r="T84" s="127"/>
      <c r="U84" s="372"/>
      <c r="V84" s="125"/>
      <c r="W84" s="124">
        <f>W79+W83</f>
        <v>46.776048128108854</v>
      </c>
      <c r="X84" s="48"/>
      <c r="Y84" s="270">
        <f t="shared" ref="Y84:AE84" si="63">Y79+Y83</f>
        <v>0</v>
      </c>
      <c r="Z84" s="159">
        <f t="shared" si="63"/>
        <v>0.56392891138593948</v>
      </c>
      <c r="AA84" s="124">
        <f t="shared" si="63"/>
        <v>0.56392891138593948</v>
      </c>
      <c r="AB84" s="411">
        <f t="shared" si="63"/>
        <v>2.4864873130000005</v>
      </c>
      <c r="AC84" s="159">
        <f t="shared" si="63"/>
        <v>-0.32379763032386333</v>
      </c>
      <c r="AD84" s="124">
        <f t="shared" si="63"/>
        <v>2.1626896826761373</v>
      </c>
      <c r="AE84" s="295">
        <f t="shared" si="63"/>
        <v>2.7266185940620766</v>
      </c>
      <c r="AF84" s="247"/>
      <c r="AG84" s="271">
        <f t="shared" ref="AG84" si="64">AG79+AG83</f>
        <v>49.502666722170929</v>
      </c>
      <c r="AH84" s="236"/>
      <c r="AI84" s="199">
        <v>1557241</v>
      </c>
      <c r="AJ84" s="244">
        <f>AB84*1000000</f>
        <v>2486487.3130000005</v>
      </c>
      <c r="AK84" s="244">
        <f>AI84-AJ84</f>
        <v>-929246.31300000055</v>
      </c>
      <c r="AL84" s="209">
        <v>107175.80532152019</v>
      </c>
      <c r="AM84" s="199">
        <f>AC84*1000000</f>
        <v>-323797.63032386336</v>
      </c>
      <c r="AN84" s="199">
        <f>AL84-AM84</f>
        <v>430973.43564538355</v>
      </c>
    </row>
    <row r="85" spans="1:40" ht="13.5" customHeight="1" x14ac:dyDescent="0.25">
      <c r="A85" s="59"/>
      <c r="B85" s="6"/>
      <c r="C85" s="1"/>
      <c r="D85" s="8"/>
      <c r="E85" s="6"/>
      <c r="F85" s="404"/>
      <c r="G85" s="8"/>
      <c r="H85" s="6"/>
      <c r="I85" s="1"/>
      <c r="J85" s="8"/>
      <c r="K85" s="6"/>
      <c r="L85" s="8"/>
      <c r="M85" s="6"/>
      <c r="N85" s="6"/>
      <c r="O85" s="156"/>
      <c r="P85" s="156"/>
      <c r="Q85" s="156"/>
      <c r="R85" s="47"/>
      <c r="S85" s="8"/>
      <c r="T85" s="102"/>
      <c r="U85" s="369"/>
      <c r="V85" s="8"/>
      <c r="W85" s="103"/>
      <c r="X85" s="101"/>
      <c r="Y85" s="270"/>
      <c r="Z85" s="159"/>
      <c r="AA85" s="224"/>
      <c r="AB85" s="411"/>
      <c r="AC85" s="159"/>
      <c r="AD85" s="224"/>
      <c r="AE85" s="271"/>
      <c r="AF85" s="247"/>
      <c r="AG85" s="271"/>
      <c r="AH85" s="236"/>
      <c r="AI85" s="16"/>
    </row>
    <row r="86" spans="1:40" ht="23.1" customHeight="1" x14ac:dyDescent="0.25">
      <c r="A86" s="68" t="s">
        <v>71</v>
      </c>
      <c r="B86" s="6"/>
      <c r="C86" s="1"/>
      <c r="D86" s="8"/>
      <c r="E86" s="6"/>
      <c r="F86" s="404"/>
      <c r="G86" s="8"/>
      <c r="H86" s="6"/>
      <c r="I86" s="1"/>
      <c r="J86" s="8"/>
      <c r="K86" s="6"/>
      <c r="L86" s="8"/>
      <c r="M86" s="6"/>
      <c r="N86" s="6"/>
      <c r="O86" s="156"/>
      <c r="P86" s="156"/>
      <c r="Q86" s="156"/>
      <c r="R86" s="47"/>
      <c r="S86" s="8"/>
      <c r="T86" s="102"/>
      <c r="U86" s="369"/>
      <c r="V86" s="8"/>
      <c r="W86" s="103"/>
      <c r="X86" s="101"/>
      <c r="Y86" s="270"/>
      <c r="Z86" s="159"/>
      <c r="AA86" s="224"/>
      <c r="AB86" s="411"/>
      <c r="AC86" s="159"/>
      <c r="AD86" s="224"/>
      <c r="AE86" s="271"/>
      <c r="AF86" s="247"/>
      <c r="AG86" s="271"/>
      <c r="AH86" s="236"/>
      <c r="AI86" s="16"/>
    </row>
    <row r="87" spans="1:40" ht="15" x14ac:dyDescent="0.2">
      <c r="A87" s="2" t="s">
        <v>49</v>
      </c>
      <c r="B87" s="6">
        <f>B53+B74+B79</f>
        <v>1728.1397956216244</v>
      </c>
      <c r="C87" s="1"/>
      <c r="D87" s="8">
        <f>D53+D74+D79</f>
        <v>144.08259337313731</v>
      </c>
      <c r="E87" s="6">
        <f>E53+E74+E79</f>
        <v>1482.2725098780891</v>
      </c>
      <c r="F87" s="404"/>
      <c r="G87" s="8">
        <f>G53+G74+G79</f>
        <v>127.15000233864706</v>
      </c>
      <c r="H87" s="6">
        <f>H53+H74+H79</f>
        <v>10.568096288734486</v>
      </c>
      <c r="I87" s="1"/>
      <c r="J87" s="8">
        <f>J53+J74+J79</f>
        <v>0.90021891466745807</v>
      </c>
      <c r="K87" s="6">
        <f>K53+K74+K79</f>
        <v>3220.980401788448</v>
      </c>
      <c r="L87" s="8">
        <f>L53+L74+L79</f>
        <v>272.13281462645182</v>
      </c>
      <c r="M87" s="6">
        <f>M53+M74+M79</f>
        <v>0</v>
      </c>
      <c r="N87" s="6"/>
      <c r="O87" s="156"/>
      <c r="P87" s="156"/>
      <c r="Q87" s="156"/>
      <c r="R87" s="47"/>
      <c r="S87" s="8">
        <f>S53+S74+S79</f>
        <v>0</v>
      </c>
      <c r="T87" s="128">
        <f>T53+T74+T79</f>
        <v>0</v>
      </c>
      <c r="U87" s="369"/>
      <c r="V87" s="8">
        <f>V53+V74+V79</f>
        <v>0</v>
      </c>
      <c r="W87" s="10">
        <f>W53+W74+W79</f>
        <v>272.13281462645182</v>
      </c>
      <c r="X87" s="48"/>
      <c r="Y87" s="265">
        <f t="shared" ref="Y87:AD87" si="65">Y53+Y74+Y79</f>
        <v>0</v>
      </c>
      <c r="Z87" s="353">
        <f t="shared" si="65"/>
        <v>6.2671234582550372</v>
      </c>
      <c r="AA87" s="8">
        <f t="shared" si="65"/>
        <v>6.2671234582550372</v>
      </c>
      <c r="AB87" s="231">
        <f t="shared" si="65"/>
        <v>0</v>
      </c>
      <c r="AC87" s="353">
        <f t="shared" si="65"/>
        <v>0</v>
      </c>
      <c r="AD87" s="8">
        <f t="shared" si="65"/>
        <v>0</v>
      </c>
      <c r="AE87" s="266">
        <f>AE53+AE74+AE79</f>
        <v>6.2671234582550372</v>
      </c>
      <c r="AF87" s="247"/>
      <c r="AG87" s="266">
        <f>W87+AE87</f>
        <v>278.39993808470683</v>
      </c>
      <c r="AH87" s="236"/>
      <c r="AI87" s="16"/>
    </row>
    <row r="88" spans="1:40" ht="17.25" x14ac:dyDescent="0.35">
      <c r="A88" s="2" t="s">
        <v>50</v>
      </c>
      <c r="B88" s="88">
        <f>B54+B75+B83</f>
        <v>1728.1397956216244</v>
      </c>
      <c r="C88" s="1"/>
      <c r="D88" s="30">
        <f>D54+D75+D83</f>
        <v>101.33516089124009</v>
      </c>
      <c r="E88" s="88">
        <f>E54+E75+E83</f>
        <v>1482.2725098780891</v>
      </c>
      <c r="F88" s="404"/>
      <c r="G88" s="32">
        <f>G54+G75+G83</f>
        <v>66.37850332672329</v>
      </c>
      <c r="H88" s="88">
        <f>H54+H75+H83</f>
        <v>10.568096288734486</v>
      </c>
      <c r="I88" s="119"/>
      <c r="J88" s="32">
        <f>J54+J75+J83</f>
        <v>0.20132661020682413</v>
      </c>
      <c r="K88" s="88">
        <f>K54+K75+K83</f>
        <v>3220.980401788448</v>
      </c>
      <c r="L88" s="32">
        <f>L54+L75+L83</f>
        <v>167.9149908281702</v>
      </c>
      <c r="M88" s="88">
        <f>M54+M75+M83</f>
        <v>7387.8487448585411</v>
      </c>
      <c r="N88" s="88"/>
      <c r="O88" s="406"/>
      <c r="P88" s="406"/>
      <c r="Q88" s="406"/>
      <c r="R88" s="46"/>
      <c r="S88" s="32">
        <f>S54+S75+S83</f>
        <v>79.9014402849661</v>
      </c>
      <c r="T88" s="88">
        <f>T54+T75+T83</f>
        <v>0.32759354490936837</v>
      </c>
      <c r="U88" s="373"/>
      <c r="V88" s="32">
        <f>V54+V75+V83</f>
        <v>7.447730254209449</v>
      </c>
      <c r="W88" s="94">
        <f>W54+W75+W83</f>
        <v>255.26416136734574</v>
      </c>
      <c r="X88" s="20"/>
      <c r="Y88" s="269">
        <f t="shared" ref="Y88:AD88" si="66">Y54+Y75+Y83</f>
        <v>0</v>
      </c>
      <c r="Z88" s="408">
        <f t="shared" si="66"/>
        <v>0</v>
      </c>
      <c r="AA88" s="32">
        <f t="shared" si="66"/>
        <v>0</v>
      </c>
      <c r="AB88" s="409">
        <f t="shared" si="66"/>
        <v>23.720054674000004</v>
      </c>
      <c r="AC88" s="408">
        <f t="shared" si="66"/>
        <v>0.16459733619658928</v>
      </c>
      <c r="AD88" s="32">
        <f t="shared" si="66"/>
        <v>23.884652010196593</v>
      </c>
      <c r="AE88" s="267">
        <f>AE54+AE75+AE83</f>
        <v>23.884652010196593</v>
      </c>
      <c r="AF88" s="247"/>
      <c r="AG88" s="267">
        <f>W88+AE88</f>
        <v>279.14881337754235</v>
      </c>
      <c r="AH88" s="236"/>
      <c r="AI88" s="16"/>
    </row>
    <row r="89" spans="1:40" s="16" customFormat="1" ht="15.75" x14ac:dyDescent="0.25">
      <c r="A89" s="129" t="s">
        <v>42</v>
      </c>
      <c r="B89" s="61">
        <f>B55+B76+B84</f>
        <v>1728.1397956216244</v>
      </c>
      <c r="C89" s="96"/>
      <c r="D89" s="97">
        <f>D88</f>
        <v>101.33516089124009</v>
      </c>
      <c r="E89" s="61">
        <f>E55+E76+E84</f>
        <v>1482.2725098780891</v>
      </c>
      <c r="F89" s="306"/>
      <c r="G89" s="97">
        <f>G88</f>
        <v>66.37850332672329</v>
      </c>
      <c r="H89" s="61">
        <f>H55+H76+H84</f>
        <v>10.568096288734486</v>
      </c>
      <c r="I89" s="96"/>
      <c r="J89" s="97">
        <f>J88</f>
        <v>0.20132661020682413</v>
      </c>
      <c r="K89" s="61">
        <f>K55+K76+K84</f>
        <v>3220.980401788448</v>
      </c>
      <c r="L89" s="97">
        <f>L88</f>
        <v>167.9149908281702</v>
      </c>
      <c r="M89" s="61">
        <f>M88</f>
        <v>7387.8487448585411</v>
      </c>
      <c r="N89" s="61"/>
      <c r="O89" s="98"/>
      <c r="P89" s="98"/>
      <c r="Q89" s="98"/>
      <c r="R89" s="99"/>
      <c r="S89" s="97">
        <f>S88</f>
        <v>79.9014402849661</v>
      </c>
      <c r="T89" s="130">
        <f>T88</f>
        <v>0.32759354490936837</v>
      </c>
      <c r="U89" s="362"/>
      <c r="V89" s="97">
        <f>V88</f>
        <v>7.447730254209449</v>
      </c>
      <c r="W89" s="114">
        <f>SUM(W87:W88)</f>
        <v>527.39697599379758</v>
      </c>
      <c r="X89" s="101"/>
      <c r="Y89" s="270">
        <f>SUM(Y87:Y88)</f>
        <v>0</v>
      </c>
      <c r="Z89" s="159">
        <f>SUM(Z87:Z88)</f>
        <v>6.2671234582550372</v>
      </c>
      <c r="AA89" s="224">
        <f>SUM(AA87:AA88)</f>
        <v>6.2671234582550372</v>
      </c>
      <c r="AB89" s="411">
        <f>SUM(AB87:AB88)</f>
        <v>23.720054674000004</v>
      </c>
      <c r="AC89" s="159">
        <f>SUM(AC87:AC88)</f>
        <v>0.16459733619658928</v>
      </c>
      <c r="AD89" s="224">
        <f t="shared" ref="AD89:AE89" si="67">SUM(AD87:AD88)</f>
        <v>23.884652010196593</v>
      </c>
      <c r="AE89" s="271">
        <f t="shared" si="67"/>
        <v>30.151775468451632</v>
      </c>
      <c r="AF89" s="247"/>
      <c r="AG89" s="271">
        <f>SUM(AG87:AG88)</f>
        <v>557.54875146224913</v>
      </c>
      <c r="AH89" s="236"/>
      <c r="AI89" s="199"/>
      <c r="AJ89" s="244"/>
      <c r="AK89" s="244"/>
    </row>
    <row r="90" spans="1:40" ht="9.75" customHeight="1" x14ac:dyDescent="0.25">
      <c r="A90" s="59"/>
      <c r="B90" s="6"/>
      <c r="C90" s="1"/>
      <c r="D90" s="8"/>
      <c r="E90" s="6"/>
      <c r="F90" s="404"/>
      <c r="G90" s="8"/>
      <c r="H90" s="6"/>
      <c r="I90" s="1"/>
      <c r="J90" s="8"/>
      <c r="K90" s="6"/>
      <c r="L90" s="8"/>
      <c r="M90" s="6"/>
      <c r="N90" s="6"/>
      <c r="O90" s="156"/>
      <c r="P90" s="156"/>
      <c r="Q90" s="156"/>
      <c r="R90" s="47"/>
      <c r="S90" s="8"/>
      <c r="T90" s="131"/>
      <c r="U90" s="369"/>
      <c r="V90" s="8"/>
      <c r="W90" s="103"/>
      <c r="X90" s="101"/>
      <c r="Y90" s="270"/>
      <c r="Z90" s="159"/>
      <c r="AA90" s="224"/>
      <c r="AB90" s="411"/>
      <c r="AC90" s="159"/>
      <c r="AD90" s="224"/>
      <c r="AE90" s="271"/>
      <c r="AF90" s="247"/>
      <c r="AG90" s="271"/>
      <c r="AH90" s="236"/>
      <c r="AI90" s="16"/>
    </row>
    <row r="91" spans="1:40" ht="22.5" customHeight="1" x14ac:dyDescent="0.3">
      <c r="A91" s="72" t="s">
        <v>72</v>
      </c>
      <c r="B91" s="105"/>
      <c r="C91" s="106"/>
      <c r="D91" s="107"/>
      <c r="E91" s="105"/>
      <c r="F91" s="307"/>
      <c r="G91" s="107"/>
      <c r="H91" s="105"/>
      <c r="I91" s="106"/>
      <c r="J91" s="107"/>
      <c r="K91" s="105"/>
      <c r="L91" s="107"/>
      <c r="M91" s="105"/>
      <c r="N91" s="105"/>
      <c r="O91" s="108"/>
      <c r="P91" s="108"/>
      <c r="Q91" s="108"/>
      <c r="R91" s="109"/>
      <c r="S91" s="107"/>
      <c r="T91" s="132"/>
      <c r="U91" s="374"/>
      <c r="V91" s="107"/>
      <c r="W91" s="111"/>
      <c r="X91" s="101"/>
      <c r="Y91" s="270"/>
      <c r="Z91" s="159"/>
      <c r="AA91" s="224"/>
      <c r="AB91" s="411"/>
      <c r="AC91" s="159"/>
      <c r="AD91" s="224"/>
      <c r="AE91" s="271"/>
      <c r="AF91" s="247"/>
      <c r="AG91" s="271"/>
      <c r="AH91" s="236"/>
      <c r="AI91" s="16"/>
    </row>
    <row r="92" spans="1:40" ht="22.5" customHeight="1" x14ac:dyDescent="0.3">
      <c r="A92" s="84"/>
      <c r="B92" s="6"/>
      <c r="C92" s="1"/>
      <c r="D92" s="8"/>
      <c r="E92" s="6"/>
      <c r="F92" s="404"/>
      <c r="G92" s="8"/>
      <c r="H92" s="6"/>
      <c r="I92" s="1"/>
      <c r="J92" s="8"/>
      <c r="K92" s="6"/>
      <c r="L92" s="8"/>
      <c r="M92" s="6"/>
      <c r="N92" s="6"/>
      <c r="O92" s="156"/>
      <c r="P92" s="156"/>
      <c r="Q92" s="156"/>
      <c r="R92" s="47"/>
      <c r="S92" s="8"/>
      <c r="T92" s="131"/>
      <c r="U92" s="369"/>
      <c r="V92" s="8"/>
      <c r="W92" s="103"/>
      <c r="X92" s="101"/>
      <c r="Y92" s="270"/>
      <c r="Z92" s="159"/>
      <c r="AA92" s="224"/>
      <c r="AB92" s="411"/>
      <c r="AC92" s="159"/>
      <c r="AD92" s="224"/>
      <c r="AE92" s="271"/>
      <c r="AF92" s="247"/>
      <c r="AG92" s="271"/>
      <c r="AH92" s="236"/>
      <c r="AI92" s="16"/>
    </row>
    <row r="93" spans="1:40" ht="22.5" customHeight="1" x14ac:dyDescent="0.25">
      <c r="A93" s="59" t="s">
        <v>73</v>
      </c>
      <c r="B93" s="6"/>
      <c r="C93" s="1"/>
      <c r="D93" s="8"/>
      <c r="E93" s="6"/>
      <c r="F93" s="404"/>
      <c r="G93" s="8"/>
      <c r="H93" s="6"/>
      <c r="I93" s="1"/>
      <c r="J93" s="8"/>
      <c r="K93" s="6"/>
      <c r="L93" s="8"/>
      <c r="M93" s="6"/>
      <c r="N93" s="6"/>
      <c r="O93" s="156"/>
      <c r="P93" s="156"/>
      <c r="Q93" s="156"/>
      <c r="R93" s="47"/>
      <c r="S93" s="8"/>
      <c r="T93" s="131"/>
      <c r="U93" s="369"/>
      <c r="V93" s="8"/>
      <c r="W93" s="103"/>
      <c r="X93" s="101"/>
      <c r="Y93" s="270"/>
      <c r="Z93" s="159"/>
      <c r="AA93" s="224"/>
      <c r="AB93" s="411"/>
      <c r="AC93" s="159"/>
      <c r="AD93" s="224"/>
      <c r="AE93" s="271"/>
      <c r="AF93" s="247"/>
      <c r="AG93" s="271"/>
      <c r="AH93" s="236"/>
      <c r="AI93" s="16"/>
    </row>
    <row r="94" spans="1:40" ht="22.5" customHeight="1" x14ac:dyDescent="0.2">
      <c r="A94" s="2" t="s">
        <v>49</v>
      </c>
      <c r="B94" s="6">
        <f>'2027 at 2026 Rates'!B94</f>
        <v>172.82863750216833</v>
      </c>
      <c r="C94" s="1">
        <v>8.3327235286904791E-2</v>
      </c>
      <c r="D94" s="8">
        <f t="shared" ref="D94:D95" si="68">+B94*C94</f>
        <v>14.401332541458357</v>
      </c>
      <c r="E94" s="6">
        <f>'2027 at 2026 Rates'!E94</f>
        <v>92.199393993134038</v>
      </c>
      <c r="F94" s="404">
        <v>8.3327235286904791E-2</v>
      </c>
      <c r="G94" s="8">
        <f t="shared" ref="G94:G95" si="69">+E94*F94</f>
        <v>7.6827205965759164</v>
      </c>
      <c r="H94" s="6"/>
      <c r="I94" s="1"/>
      <c r="J94" s="8"/>
      <c r="K94" s="6">
        <f t="shared" ref="K94:K95" si="70">+B94+E94+H94</f>
        <v>265.02803149530234</v>
      </c>
      <c r="L94" s="8">
        <f t="shared" ref="L94:L95" si="71">+D94+G94+J94</f>
        <v>22.084053138034275</v>
      </c>
      <c r="M94" s="6"/>
      <c r="N94" s="6"/>
      <c r="O94" s="156"/>
      <c r="P94" s="156"/>
      <c r="Q94" s="156"/>
      <c r="R94" s="47"/>
      <c r="S94" s="8"/>
      <c r="T94" s="131"/>
      <c r="U94" s="369"/>
      <c r="V94" s="8"/>
      <c r="W94" s="10">
        <f>L94+S94+V94</f>
        <v>22.084053138034275</v>
      </c>
      <c r="X94" s="48"/>
      <c r="Y94" s="265">
        <v>0</v>
      </c>
      <c r="Z94" s="353">
        <v>0.38164036535323542</v>
      </c>
      <c r="AA94" s="8">
        <f>SUM(Y94:Z94)</f>
        <v>0.38164036535323542</v>
      </c>
      <c r="AB94" s="231"/>
      <c r="AC94" s="353"/>
      <c r="AD94" s="8">
        <f>SUM(AB94:AC94)</f>
        <v>0</v>
      </c>
      <c r="AE94" s="266">
        <f>AA94+AD94</f>
        <v>0.38164036535323542</v>
      </c>
      <c r="AF94" s="247"/>
      <c r="AG94" s="266">
        <f>W94+AE94</f>
        <v>22.465693503387509</v>
      </c>
      <c r="AH94" s="236"/>
      <c r="AI94" s="16"/>
    </row>
    <row r="95" spans="1:40" ht="22.5" customHeight="1" x14ac:dyDescent="0.35">
      <c r="A95" s="2" t="s">
        <v>50</v>
      </c>
      <c r="B95" s="6">
        <f>B94</f>
        <v>172.82863750216833</v>
      </c>
      <c r="C95" s="87">
        <v>5.4626542691921694E-2</v>
      </c>
      <c r="D95" s="30">
        <f t="shared" si="68"/>
        <v>9.4410309448988574</v>
      </c>
      <c r="E95" s="6">
        <f>E94</f>
        <v>92.199393993134038</v>
      </c>
      <c r="F95" s="405">
        <v>2.9473604989044701E-2</v>
      </c>
      <c r="G95" s="30">
        <f t="shared" si="69"/>
        <v>2.7174485187829336</v>
      </c>
      <c r="H95" s="6"/>
      <c r="I95" s="1"/>
      <c r="J95" s="8"/>
      <c r="K95" s="88">
        <f t="shared" si="70"/>
        <v>265.02803149530234</v>
      </c>
      <c r="L95" s="32">
        <f t="shared" si="71"/>
        <v>12.158479463681791</v>
      </c>
      <c r="M95" s="88">
        <f>'2027 at 2026 Rates'!M95</f>
        <v>965.60742849766791</v>
      </c>
      <c r="N95" s="33">
        <v>8.1432448886489226</v>
      </c>
      <c r="O95" s="156"/>
      <c r="P95" s="156"/>
      <c r="Q95" s="156"/>
      <c r="R95" s="47">
        <f>SUM(N95:Q95)</f>
        <v>8.1432448886489226</v>
      </c>
      <c r="S95" s="8">
        <f>+M95*R95/1000</f>
        <v>7.8631777565550642</v>
      </c>
      <c r="T95" s="131"/>
      <c r="U95" s="369"/>
      <c r="V95" s="8"/>
      <c r="W95" s="90">
        <f>L95+S95+V95</f>
        <v>20.021657220236854</v>
      </c>
      <c r="X95" s="50"/>
      <c r="Y95" s="268"/>
      <c r="Z95" s="402"/>
      <c r="AA95" s="8">
        <f>SUM(Y95:Z95)</f>
        <v>0</v>
      </c>
      <c r="AB95" s="401">
        <v>1.7504833229999996</v>
      </c>
      <c r="AC95" s="402">
        <v>-0.18081956193056764</v>
      </c>
      <c r="AD95" s="8">
        <f>SUM(AB95:AC95)</f>
        <v>1.569663761069432</v>
      </c>
      <c r="AE95" s="293">
        <f>AA95+AD95</f>
        <v>1.569663761069432</v>
      </c>
      <c r="AF95" s="247"/>
      <c r="AG95" s="293">
        <f>W95+AE95</f>
        <v>21.591320981306286</v>
      </c>
      <c r="AH95" s="236"/>
      <c r="AI95" s="199"/>
    </row>
    <row r="96" spans="1:40" s="21" customFormat="1" ht="15" x14ac:dyDescent="0.2">
      <c r="A96" s="121" t="s">
        <v>51</v>
      </c>
      <c r="B96" s="151">
        <f>B95</f>
        <v>172.82863750216833</v>
      </c>
      <c r="C96" s="1">
        <f>SUM(C94:C95)</f>
        <v>0.13795377797882649</v>
      </c>
      <c r="D96" s="124">
        <f>SUM(D94:D95)</f>
        <v>23.842363486357215</v>
      </c>
      <c r="E96" s="151">
        <f>E95</f>
        <v>92.199393993134038</v>
      </c>
      <c r="F96" s="404">
        <f>SUM(F94:F95)</f>
        <v>0.1128008402759495</v>
      </c>
      <c r="G96" s="124">
        <f>SUM(G94:G95)</f>
        <v>10.40016911535885</v>
      </c>
      <c r="H96" s="151"/>
      <c r="I96" s="1"/>
      <c r="J96" s="124"/>
      <c r="K96" s="151">
        <f>K95</f>
        <v>265.02803149530234</v>
      </c>
      <c r="L96" s="124">
        <f>+D96+G96+J96</f>
        <v>34.242532601716064</v>
      </c>
      <c r="M96" s="151">
        <f>M95</f>
        <v>965.60742849766791</v>
      </c>
      <c r="N96" s="6"/>
      <c r="O96" s="156"/>
      <c r="P96" s="156"/>
      <c r="Q96" s="156"/>
      <c r="R96" s="126"/>
      <c r="S96" s="124">
        <f>SUM(S94:S95)</f>
        <v>7.8631777565550642</v>
      </c>
      <c r="T96" s="151"/>
      <c r="U96" s="400"/>
      <c r="V96" s="124"/>
      <c r="W96" s="248">
        <f>SUM(W94:W95)</f>
        <v>42.105710358271125</v>
      </c>
      <c r="X96" s="249"/>
      <c r="Y96" s="265">
        <f t="shared" ref="Y96:AE96" si="72">SUM(Y94:Y95)</f>
        <v>0</v>
      </c>
      <c r="Z96" s="353">
        <f t="shared" si="72"/>
        <v>0.38164036535323542</v>
      </c>
      <c r="AA96" s="124">
        <f t="shared" si="72"/>
        <v>0.38164036535323542</v>
      </c>
      <c r="AB96" s="231">
        <f t="shared" si="72"/>
        <v>1.7504833229999996</v>
      </c>
      <c r="AC96" s="353">
        <f t="shared" si="72"/>
        <v>-0.18081956193056764</v>
      </c>
      <c r="AD96" s="124">
        <f t="shared" si="72"/>
        <v>1.569663761069432</v>
      </c>
      <c r="AE96" s="295">
        <f t="shared" si="72"/>
        <v>1.9513041264226674</v>
      </c>
      <c r="AF96" s="247"/>
      <c r="AG96" s="266">
        <f>SUM(AG94:AG95)</f>
        <v>44.057014484693795</v>
      </c>
      <c r="AH96" s="236"/>
      <c r="AI96" s="199">
        <v>1381811</v>
      </c>
      <c r="AJ96" s="244">
        <f>AB96*1000000</f>
        <v>1750483.3229999996</v>
      </c>
      <c r="AK96" s="244">
        <f>AI96-AJ96</f>
        <v>-368672.32299999963</v>
      </c>
      <c r="AL96" s="209">
        <v>50765.829043352744</v>
      </c>
      <c r="AM96" s="199">
        <f>AC96*1000000</f>
        <v>-180819.56193056764</v>
      </c>
      <c r="AN96" s="199">
        <f>AL96-AM96</f>
        <v>231585.39097392038</v>
      </c>
    </row>
    <row r="97" spans="1:40" s="21" customFormat="1" ht="10.5" customHeight="1" x14ac:dyDescent="0.2">
      <c r="A97" s="2"/>
      <c r="B97" s="6"/>
      <c r="C97" s="1"/>
      <c r="D97" s="8"/>
      <c r="E97" s="6"/>
      <c r="F97" s="404"/>
      <c r="G97" s="8"/>
      <c r="H97" s="6"/>
      <c r="I97" s="1"/>
      <c r="J97" s="8"/>
      <c r="K97" s="6"/>
      <c r="L97" s="8"/>
      <c r="M97" s="6"/>
      <c r="N97" s="6"/>
      <c r="O97" s="156"/>
      <c r="P97" s="156"/>
      <c r="Q97" s="156"/>
      <c r="R97" s="47"/>
      <c r="S97" s="8"/>
      <c r="T97" s="6"/>
      <c r="U97" s="400"/>
      <c r="V97" s="8"/>
      <c r="W97" s="10"/>
      <c r="X97" s="48"/>
      <c r="Y97" s="265"/>
      <c r="Z97" s="353"/>
      <c r="AA97" s="8"/>
      <c r="AB97" s="231"/>
      <c r="AC97" s="353"/>
      <c r="AD97" s="8"/>
      <c r="AE97" s="266"/>
      <c r="AF97" s="247"/>
      <c r="AG97" s="266"/>
      <c r="AH97" s="236"/>
      <c r="AI97" s="16"/>
    </row>
    <row r="98" spans="1:40" s="21" customFormat="1" ht="22.5" customHeight="1" x14ac:dyDescent="0.25">
      <c r="A98" s="59" t="s">
        <v>74</v>
      </c>
      <c r="B98" s="6"/>
      <c r="C98" s="1"/>
      <c r="D98" s="8"/>
      <c r="E98" s="6"/>
      <c r="F98" s="404"/>
      <c r="G98" s="8"/>
      <c r="H98" s="6"/>
      <c r="I98" s="1"/>
      <c r="J98" s="8"/>
      <c r="K98" s="6"/>
      <c r="L98" s="8"/>
      <c r="M98" s="6"/>
      <c r="N98" s="6"/>
      <c r="O98" s="156"/>
      <c r="P98" s="156"/>
      <c r="Q98" s="156"/>
      <c r="R98" s="47"/>
      <c r="S98" s="8"/>
      <c r="T98" s="6"/>
      <c r="U98" s="400"/>
      <c r="V98" s="8"/>
      <c r="W98" s="10"/>
      <c r="X98" s="48"/>
      <c r="Y98" s="265"/>
      <c r="Z98" s="353"/>
      <c r="AA98" s="8"/>
      <c r="AB98" s="231"/>
      <c r="AC98" s="353"/>
      <c r="AD98" s="8"/>
      <c r="AE98" s="266"/>
      <c r="AF98" s="247"/>
      <c r="AG98" s="266"/>
      <c r="AH98" s="236"/>
      <c r="AI98" s="16"/>
    </row>
    <row r="99" spans="1:40" s="21" customFormat="1" ht="22.5" customHeight="1" x14ac:dyDescent="0.2">
      <c r="A99" s="2" t="s">
        <v>49</v>
      </c>
      <c r="B99" s="6">
        <f>'2027 at 2026 Rates'!B99</f>
        <v>495.33704403745298</v>
      </c>
      <c r="C99" s="1">
        <v>7.6482674927712241E-2</v>
      </c>
      <c r="D99" s="8">
        <f t="shared" ref="D99:D100" si="73">+B99*C99</f>
        <v>37.884702118770399</v>
      </c>
      <c r="E99" s="6"/>
      <c r="F99" s="404"/>
      <c r="G99" s="8"/>
      <c r="H99" s="6"/>
      <c r="I99" s="1"/>
      <c r="J99" s="8"/>
      <c r="K99" s="6">
        <f t="shared" ref="K99:K100" si="74">+B99+E99+H99</f>
        <v>495.33704403745298</v>
      </c>
      <c r="L99" s="8">
        <f t="shared" ref="L99:L100" si="75">+D99+G99+J99</f>
        <v>37.884702118770399</v>
      </c>
      <c r="M99" s="6"/>
      <c r="N99" s="6"/>
      <c r="O99" s="156"/>
      <c r="P99" s="156"/>
      <c r="Q99" s="156"/>
      <c r="R99" s="47"/>
      <c r="S99" s="8"/>
      <c r="T99" s="6"/>
      <c r="U99" s="400"/>
      <c r="V99" s="8"/>
      <c r="W99" s="10">
        <f>L99+S99+V99</f>
        <v>37.884702118770399</v>
      </c>
      <c r="X99" s="48"/>
      <c r="Y99" s="265">
        <v>0</v>
      </c>
      <c r="Z99" s="353">
        <v>1.0203943107171531</v>
      </c>
      <c r="AA99" s="8">
        <f>SUM(Y99:Z99)</f>
        <v>1.0203943107171531</v>
      </c>
      <c r="AB99" s="231"/>
      <c r="AC99" s="353"/>
      <c r="AD99" s="8">
        <f>SUM(AB99:AC99)</f>
        <v>0</v>
      </c>
      <c r="AE99" s="266">
        <f>AA99+AD99</f>
        <v>1.0203943107171531</v>
      </c>
      <c r="AF99" s="247"/>
      <c r="AG99" s="266">
        <f>W99+AE99</f>
        <v>38.90509642948755</v>
      </c>
      <c r="AH99" s="236"/>
      <c r="AI99" s="16"/>
    </row>
    <row r="100" spans="1:40" s="21" customFormat="1" ht="22.5" customHeight="1" x14ac:dyDescent="0.35">
      <c r="A100" s="2" t="s">
        <v>50</v>
      </c>
      <c r="B100" s="6">
        <f>B99</f>
        <v>495.33704403745298</v>
      </c>
      <c r="C100" s="87">
        <v>2.2924549703911602E-2</v>
      </c>
      <c r="D100" s="30">
        <f t="shared" si="73"/>
        <v>11.35537868622524</v>
      </c>
      <c r="E100" s="6"/>
      <c r="F100" s="405"/>
      <c r="G100" s="8"/>
      <c r="H100" s="6"/>
      <c r="I100" s="1"/>
      <c r="J100" s="8"/>
      <c r="K100" s="6">
        <f t="shared" si="74"/>
        <v>495.33704403745298</v>
      </c>
      <c r="L100" s="32">
        <f t="shared" si="75"/>
        <v>11.35537868622524</v>
      </c>
      <c r="M100" s="88">
        <f>'2027 at 2026 Rates'!M100</f>
        <v>1440.8035752661713</v>
      </c>
      <c r="N100" s="33">
        <v>11.269358249596104</v>
      </c>
      <c r="O100" s="156"/>
      <c r="P100" s="156"/>
      <c r="Q100" s="156"/>
      <c r="R100" s="47">
        <f>SUM(N100:Q100)</f>
        <v>11.269358249596104</v>
      </c>
      <c r="S100" s="8">
        <f>+M100*R100/1000</f>
        <v>16.23693165697339</v>
      </c>
      <c r="T100" s="6"/>
      <c r="U100" s="400"/>
      <c r="V100" s="8"/>
      <c r="W100" s="90">
        <f>L100+S100+V100</f>
        <v>27.59231034319863</v>
      </c>
      <c r="X100" s="50"/>
      <c r="Y100" s="268"/>
      <c r="Z100" s="402"/>
      <c r="AA100" s="8">
        <f>SUM(Y100:Z100)</f>
        <v>0</v>
      </c>
      <c r="AB100" s="401">
        <v>2.9106246370000002</v>
      </c>
      <c r="AC100" s="402">
        <v>0.29136700744259736</v>
      </c>
      <c r="AD100" s="8">
        <f>SUM(AB100:AC100)</f>
        <v>3.2019916444425975</v>
      </c>
      <c r="AE100" s="293">
        <f>AA100+AD100</f>
        <v>3.2019916444425975</v>
      </c>
      <c r="AF100" s="247"/>
      <c r="AG100" s="293">
        <f>W100+AE100</f>
        <v>30.794301987641227</v>
      </c>
      <c r="AH100" s="236"/>
      <c r="AI100" s="199"/>
    </row>
    <row r="101" spans="1:40" s="21" customFormat="1" ht="15" x14ac:dyDescent="0.2">
      <c r="A101" s="2" t="s">
        <v>51</v>
      </c>
      <c r="B101" s="6">
        <f>B100</f>
        <v>495.33704403745298</v>
      </c>
      <c r="C101" s="1">
        <f>SUM(C99:C100)</f>
        <v>9.9407224631623839E-2</v>
      </c>
      <c r="D101" s="8">
        <f>SUM(D99:D100)</f>
        <v>49.240080804995642</v>
      </c>
      <c r="E101" s="6"/>
      <c r="F101" s="404"/>
      <c r="G101" s="8"/>
      <c r="H101" s="6"/>
      <c r="I101" s="1"/>
      <c r="J101" s="8"/>
      <c r="K101" s="6">
        <f>K100</f>
        <v>495.33704403745298</v>
      </c>
      <c r="L101" s="8">
        <f>+D101+G101+J101</f>
        <v>49.240080804995642</v>
      </c>
      <c r="M101" s="6">
        <f>M100</f>
        <v>1440.8035752661713</v>
      </c>
      <c r="N101" s="6"/>
      <c r="O101" s="156"/>
      <c r="P101" s="156"/>
      <c r="Q101" s="156"/>
      <c r="R101" s="47"/>
      <c r="S101" s="8">
        <f>SUM(S99:S100)</f>
        <v>16.23693165697339</v>
      </c>
      <c r="T101" s="9"/>
      <c r="U101" s="400"/>
      <c r="V101" s="8"/>
      <c r="W101" s="10">
        <f>SUM(W99:W100)</f>
        <v>65.477012461969025</v>
      </c>
      <c r="X101" s="250"/>
      <c r="Y101" s="265">
        <f t="shared" ref="Y101:AE101" si="76">SUM(Y99:Y100)</f>
        <v>0</v>
      </c>
      <c r="Z101" s="353">
        <f t="shared" si="76"/>
        <v>1.0203943107171531</v>
      </c>
      <c r="AA101" s="124">
        <f t="shared" si="76"/>
        <v>1.0203943107171531</v>
      </c>
      <c r="AB101" s="231">
        <f t="shared" si="76"/>
        <v>2.9106246370000002</v>
      </c>
      <c r="AC101" s="353">
        <f t="shared" si="76"/>
        <v>0.29136700744259736</v>
      </c>
      <c r="AD101" s="124">
        <f t="shared" si="76"/>
        <v>3.2019916444425975</v>
      </c>
      <c r="AE101" s="295">
        <f t="shared" si="76"/>
        <v>4.2223859551597505</v>
      </c>
      <c r="AF101" s="247"/>
      <c r="AG101" s="266">
        <f>SUM(AG99:AG100)</f>
        <v>69.699398417128776</v>
      </c>
      <c r="AH101" s="236"/>
      <c r="AI101" s="199">
        <v>2371551</v>
      </c>
      <c r="AJ101" s="244">
        <f>AB101*1000000</f>
        <v>2910624.6370000001</v>
      </c>
      <c r="AK101" s="244">
        <f>AI101-AJ101</f>
        <v>-539073.6370000001</v>
      </c>
      <c r="AL101" s="209">
        <v>-19746.17672561598</v>
      </c>
      <c r="AM101" s="199">
        <f>AC101*1000000</f>
        <v>291367.00744259736</v>
      </c>
      <c r="AN101" s="199">
        <f>AL101-AM101</f>
        <v>-311113.18416821334</v>
      </c>
    </row>
    <row r="102" spans="1:40" s="21" customFormat="1" ht="18.600000000000001" customHeight="1" x14ac:dyDescent="0.25">
      <c r="A102" s="133" t="s">
        <v>75</v>
      </c>
      <c r="B102" s="105"/>
      <c r="C102" s="106"/>
      <c r="D102" s="107"/>
      <c r="E102" s="105"/>
      <c r="F102" s="307"/>
      <c r="G102" s="107"/>
      <c r="H102" s="105"/>
      <c r="I102" s="106"/>
      <c r="J102" s="107"/>
      <c r="K102" s="105"/>
      <c r="L102" s="107"/>
      <c r="M102" s="105"/>
      <c r="N102" s="105"/>
      <c r="O102" s="108"/>
      <c r="P102" s="108"/>
      <c r="Q102" s="108"/>
      <c r="R102" s="109"/>
      <c r="S102" s="107"/>
      <c r="T102" s="134"/>
      <c r="U102" s="310"/>
      <c r="V102" s="107"/>
      <c r="W102" s="135"/>
      <c r="X102" s="48"/>
      <c r="Y102" s="265"/>
      <c r="Z102" s="353"/>
      <c r="AA102" s="8"/>
      <c r="AB102" s="231"/>
      <c r="AC102" s="353"/>
      <c r="AD102" s="8"/>
      <c r="AE102" s="266"/>
      <c r="AF102" s="247"/>
      <c r="AG102" s="266"/>
      <c r="AH102" s="236"/>
      <c r="AI102" s="16"/>
    </row>
    <row r="103" spans="1:40" s="21" customFormat="1" ht="22.5" customHeight="1" x14ac:dyDescent="0.25">
      <c r="A103" s="59" t="s">
        <v>76</v>
      </c>
      <c r="B103" s="6"/>
      <c r="C103" s="1"/>
      <c r="D103" s="8"/>
      <c r="E103" s="6"/>
      <c r="F103" s="404"/>
      <c r="G103" s="8"/>
      <c r="H103" s="6"/>
      <c r="I103" s="1"/>
      <c r="J103" s="8"/>
      <c r="K103" s="6"/>
      <c r="L103" s="8"/>
      <c r="M103" s="6"/>
      <c r="N103" s="6"/>
      <c r="O103" s="156"/>
      <c r="P103" s="156"/>
      <c r="Q103" s="156"/>
      <c r="R103" s="47"/>
      <c r="S103" s="8"/>
      <c r="T103" s="9"/>
      <c r="U103" s="400"/>
      <c r="V103" s="8"/>
      <c r="W103" s="10"/>
      <c r="X103" s="48"/>
      <c r="Y103" s="265"/>
      <c r="Z103" s="353"/>
      <c r="AA103" s="8"/>
      <c r="AB103" s="231"/>
      <c r="AC103" s="353"/>
      <c r="AD103" s="8"/>
      <c r="AE103" s="266"/>
      <c r="AF103" s="247"/>
      <c r="AG103" s="266"/>
      <c r="AH103" s="236"/>
      <c r="AI103" s="16"/>
    </row>
    <row r="104" spans="1:40" s="21" customFormat="1" ht="22.5" customHeight="1" x14ac:dyDescent="0.25">
      <c r="A104" s="59" t="s">
        <v>77</v>
      </c>
      <c r="B104" s="6"/>
      <c r="C104" s="1"/>
      <c r="D104" s="8"/>
      <c r="E104" s="6"/>
      <c r="F104" s="404"/>
      <c r="G104" s="8"/>
      <c r="H104" s="6"/>
      <c r="I104" s="1"/>
      <c r="J104" s="8"/>
      <c r="K104" s="6"/>
      <c r="L104" s="8"/>
      <c r="M104" s="6"/>
      <c r="N104" s="6"/>
      <c r="O104" s="156"/>
      <c r="P104" s="156"/>
      <c r="Q104" s="156"/>
      <c r="R104" s="47"/>
      <c r="S104" s="8"/>
      <c r="T104" s="9"/>
      <c r="U104" s="400"/>
      <c r="V104" s="8"/>
      <c r="W104" s="10"/>
      <c r="X104" s="48"/>
      <c r="Y104" s="265"/>
      <c r="Z104" s="353"/>
      <c r="AA104" s="8"/>
      <c r="AB104" s="231"/>
      <c r="AC104" s="353"/>
      <c r="AD104" s="8"/>
      <c r="AE104" s="266"/>
      <c r="AF104" s="247"/>
      <c r="AG104" s="266"/>
      <c r="AH104" s="236"/>
      <c r="AI104" s="16"/>
    </row>
    <row r="105" spans="1:40" s="21" customFormat="1" ht="15" x14ac:dyDescent="0.2">
      <c r="A105" s="2" t="s">
        <v>49</v>
      </c>
      <c r="B105" s="6">
        <f>'2027 at 2026 Rates'!B105</f>
        <v>43.166453295108944</v>
      </c>
      <c r="C105" s="1">
        <v>7.4839403270293911E-2</v>
      </c>
      <c r="D105" s="8">
        <f>+B105*C105</f>
        <v>3.2305516059009656</v>
      </c>
      <c r="E105" s="6"/>
      <c r="F105" s="404"/>
      <c r="G105" s="8"/>
      <c r="H105" s="6"/>
      <c r="I105" s="1"/>
      <c r="J105" s="8"/>
      <c r="K105" s="6">
        <f t="shared" ref="K105" si="77">+B105+E105+H105</f>
        <v>43.166453295108944</v>
      </c>
      <c r="L105" s="8">
        <f t="shared" ref="L105" si="78">+D105+G105+J105</f>
        <v>3.2305516059009656</v>
      </c>
      <c r="M105" s="6"/>
      <c r="N105" s="6"/>
      <c r="O105" s="156"/>
      <c r="P105" s="156"/>
      <c r="Q105" s="156"/>
      <c r="R105" s="47"/>
      <c r="S105" s="8"/>
      <c r="T105" s="9"/>
      <c r="U105" s="400"/>
      <c r="V105" s="8"/>
      <c r="W105" s="10">
        <f>L105+S105+V105</f>
        <v>3.2305516059009656</v>
      </c>
      <c r="X105" s="48"/>
      <c r="Y105" s="265">
        <v>0</v>
      </c>
      <c r="Z105" s="353">
        <v>0.10662113963891909</v>
      </c>
      <c r="AA105" s="8">
        <f>SUM(Y105:Z105)</f>
        <v>0.10662113963891909</v>
      </c>
      <c r="AB105" s="231"/>
      <c r="AC105" s="353"/>
      <c r="AD105" s="8"/>
      <c r="AE105" s="266">
        <f>AA105+AD105</f>
        <v>0.10662113963891909</v>
      </c>
      <c r="AF105" s="247"/>
      <c r="AG105" s="266">
        <f>W105+AE105</f>
        <v>3.3371727455398847</v>
      </c>
      <c r="AH105" s="236"/>
      <c r="AI105" s="16"/>
    </row>
    <row r="106" spans="1:40" s="21" customFormat="1" ht="22.5" customHeight="1" x14ac:dyDescent="0.2">
      <c r="A106" s="2" t="s">
        <v>50</v>
      </c>
      <c r="B106" s="6"/>
      <c r="C106" s="1"/>
      <c r="D106" s="8"/>
      <c r="E106" s="6"/>
      <c r="F106" s="404"/>
      <c r="G106" s="8"/>
      <c r="H106" s="6"/>
      <c r="I106" s="1"/>
      <c r="J106" s="8"/>
      <c r="K106" s="6"/>
      <c r="L106" s="8"/>
      <c r="M106" s="6"/>
      <c r="N106" s="6"/>
      <c r="O106" s="156"/>
      <c r="P106" s="156"/>
      <c r="Q106" s="156"/>
      <c r="R106" s="47"/>
      <c r="S106" s="8"/>
      <c r="T106" s="9"/>
      <c r="U106" s="400"/>
      <c r="V106" s="8"/>
      <c r="W106" s="10"/>
      <c r="X106" s="48"/>
      <c r="Y106" s="265"/>
      <c r="Z106" s="353"/>
      <c r="AA106" s="8"/>
      <c r="AB106" s="231"/>
      <c r="AC106" s="353"/>
      <c r="AD106" s="8"/>
      <c r="AE106" s="266"/>
      <c r="AF106" s="247"/>
      <c r="AG106" s="266"/>
      <c r="AH106" s="236"/>
      <c r="AI106" s="16"/>
    </row>
    <row r="107" spans="1:40" s="21" customFormat="1" ht="22.5" customHeight="1" x14ac:dyDescent="0.2">
      <c r="A107" s="2" t="s">
        <v>67</v>
      </c>
      <c r="B107" s="6">
        <f>'2027 at 2026 Rates'!B107</f>
        <v>0</v>
      </c>
      <c r="C107" s="1">
        <v>2.2250364544000499E-2</v>
      </c>
      <c r="D107" s="8">
        <f>+B107*C107</f>
        <v>0</v>
      </c>
      <c r="E107" s="6"/>
      <c r="F107" s="404"/>
      <c r="G107" s="8"/>
      <c r="H107" s="6"/>
      <c r="I107" s="1"/>
      <c r="J107" s="8"/>
      <c r="K107" s="6">
        <f>+B107+E107+H107</f>
        <v>0</v>
      </c>
      <c r="L107" s="8">
        <f>+D107+G107+J107</f>
        <v>0</v>
      </c>
      <c r="M107" s="6">
        <f>'2027 at 2026 Rates'!M107</f>
        <v>0</v>
      </c>
      <c r="N107" s="33">
        <v>10.006287512777089</v>
      </c>
      <c r="O107" s="156"/>
      <c r="P107" s="156"/>
      <c r="Q107" s="156"/>
      <c r="R107" s="47">
        <f>SUM(N107:Q107)</f>
        <v>10.006287512777089</v>
      </c>
      <c r="S107" s="8">
        <f>+M107*R107/1000</f>
        <v>0</v>
      </c>
      <c r="T107" s="9"/>
      <c r="U107" s="400"/>
      <c r="V107" s="8"/>
      <c r="W107" s="10">
        <f>L107+S107+V107</f>
        <v>0</v>
      </c>
      <c r="X107" s="48"/>
      <c r="Y107" s="265"/>
      <c r="Z107" s="353"/>
      <c r="AA107" s="8">
        <f t="shared" ref="AA107:AA108" si="79">SUM(Y107:Z107)</f>
        <v>0</v>
      </c>
      <c r="AB107" s="231">
        <v>0</v>
      </c>
      <c r="AC107" s="353">
        <v>0</v>
      </c>
      <c r="AD107" s="8">
        <f>SUM(AB107:AC107)</f>
        <v>0</v>
      </c>
      <c r="AE107" s="266">
        <f>AA107+AD107</f>
        <v>0</v>
      </c>
      <c r="AF107" s="247"/>
      <c r="AG107" s="266">
        <f>W107+AE107</f>
        <v>0</v>
      </c>
      <c r="AH107" s="236"/>
      <c r="AI107" s="16"/>
    </row>
    <row r="108" spans="1:40" s="23" customFormat="1" ht="22.5" customHeight="1" x14ac:dyDescent="0.2">
      <c r="A108" s="2" t="s">
        <v>68</v>
      </c>
      <c r="B108" s="115">
        <f>'2027 at 2026 Rates'!B108</f>
        <v>43.166453295108944</v>
      </c>
      <c r="C108" s="1">
        <f>+C107</f>
        <v>2.2250364544000499E-2</v>
      </c>
      <c r="D108" s="30">
        <f>+B108*C108</f>
        <v>0.96046932188774559</v>
      </c>
      <c r="E108" s="115"/>
      <c r="F108" s="404"/>
      <c r="G108" s="30"/>
      <c r="H108" s="115"/>
      <c r="I108" s="87"/>
      <c r="J108" s="30"/>
      <c r="K108" s="115">
        <f>+B108+E108+H108</f>
        <v>43.166453295108944</v>
      </c>
      <c r="L108" s="30">
        <f>+D108+G108+J108</f>
        <v>0.96046932188774559</v>
      </c>
      <c r="M108" s="115">
        <f>'2027 at 2026 Rates'!M108</f>
        <v>76.062652929615254</v>
      </c>
      <c r="N108" s="33">
        <f>N107</f>
        <v>10.006287512777089</v>
      </c>
      <c r="O108" s="425"/>
      <c r="P108" s="425"/>
      <c r="Q108" s="424">
        <v>-0.32</v>
      </c>
      <c r="R108" s="47">
        <f>SUM(N108:Q108)</f>
        <v>9.6862875127770884</v>
      </c>
      <c r="S108" s="30">
        <f>+M108*R108/1000</f>
        <v>0.73676472526082992</v>
      </c>
      <c r="T108" s="118"/>
      <c r="U108" s="375"/>
      <c r="V108" s="30"/>
      <c r="W108" s="90">
        <f>L108+S108+V108</f>
        <v>1.6972340471485756</v>
      </c>
      <c r="X108" s="50"/>
      <c r="Y108" s="268"/>
      <c r="Z108" s="402"/>
      <c r="AA108" s="8">
        <f t="shared" si="79"/>
        <v>0</v>
      </c>
      <c r="AB108" s="401">
        <v>0.32526555549747715</v>
      </c>
      <c r="AC108" s="402">
        <v>4.0202882027359887E-2</v>
      </c>
      <c r="AD108" s="8">
        <f>SUM(AB108:AC108)</f>
        <v>0.36546843752483704</v>
      </c>
      <c r="AE108" s="266">
        <f>AA108+AD108</f>
        <v>0.36546843752483704</v>
      </c>
      <c r="AF108" s="247"/>
      <c r="AG108" s="266">
        <f>W108+AE108</f>
        <v>2.0627024846734128</v>
      </c>
      <c r="AH108" s="236"/>
      <c r="AI108" s="16"/>
    </row>
    <row r="109" spans="1:40" s="21" customFormat="1" ht="22.5" customHeight="1" x14ac:dyDescent="0.2">
      <c r="A109" s="2" t="s">
        <v>69</v>
      </c>
      <c r="B109" s="6">
        <f>SUM(B107:B108)</f>
        <v>43.166453295108944</v>
      </c>
      <c r="C109" s="1"/>
      <c r="D109" s="30">
        <f>SUM(D107:D108)</f>
        <v>0.96046932188774559</v>
      </c>
      <c r="E109" s="6"/>
      <c r="F109" s="404"/>
      <c r="G109" s="8"/>
      <c r="H109" s="6"/>
      <c r="I109" s="1"/>
      <c r="J109" s="8"/>
      <c r="K109" s="6">
        <f>+B109+E109+H109</f>
        <v>43.166453295108944</v>
      </c>
      <c r="L109" s="8">
        <f>+D109+G109+J109</f>
        <v>0.96046932188774559</v>
      </c>
      <c r="M109" s="6">
        <f>SUM(M107:M108)</f>
        <v>76.062652929615254</v>
      </c>
      <c r="N109" s="6"/>
      <c r="O109" s="156"/>
      <c r="P109" s="156"/>
      <c r="Q109" s="156"/>
      <c r="R109" s="47"/>
      <c r="S109" s="8">
        <f>SUM(S107:S108)</f>
        <v>0.73676472526082992</v>
      </c>
      <c r="T109" s="9"/>
      <c r="U109" s="400"/>
      <c r="V109" s="8"/>
      <c r="W109" s="90">
        <f>+W107+W108</f>
        <v>1.6972340471485756</v>
      </c>
      <c r="X109" s="50"/>
      <c r="Y109" s="268">
        <f t="shared" ref="Y109:AE109" si="80">+Y107+Y108</f>
        <v>0</v>
      </c>
      <c r="Z109" s="402">
        <f t="shared" si="80"/>
        <v>0</v>
      </c>
      <c r="AA109" s="30">
        <f t="shared" si="80"/>
        <v>0</v>
      </c>
      <c r="AB109" s="401">
        <f t="shared" si="80"/>
        <v>0.32526555549747715</v>
      </c>
      <c r="AC109" s="402">
        <f t="shared" si="80"/>
        <v>4.0202882027359887E-2</v>
      </c>
      <c r="AD109" s="30">
        <f t="shared" si="80"/>
        <v>0.36546843752483704</v>
      </c>
      <c r="AE109" s="293">
        <f t="shared" si="80"/>
        <v>0.36546843752483704</v>
      </c>
      <c r="AF109" s="247"/>
      <c r="AG109" s="293">
        <f>SUM(AG107:AG108)</f>
        <v>2.0627024846734128</v>
      </c>
      <c r="AH109" s="236"/>
      <c r="AI109" s="16"/>
    </row>
    <row r="110" spans="1:40" s="21" customFormat="1" ht="24" customHeight="1" x14ac:dyDescent="0.25">
      <c r="A110" s="59" t="s">
        <v>78</v>
      </c>
      <c r="B110" s="6">
        <f>B109</f>
        <v>43.166453295108944</v>
      </c>
      <c r="C110" s="1">
        <f>C105+C108</f>
        <v>9.7089767814294403E-2</v>
      </c>
      <c r="D110" s="8">
        <f>D105+D109</f>
        <v>4.1910209277887116</v>
      </c>
      <c r="E110" s="6"/>
      <c r="F110" s="404"/>
      <c r="G110" s="8"/>
      <c r="H110" s="6"/>
      <c r="I110" s="1"/>
      <c r="J110" s="8"/>
      <c r="K110" s="6">
        <f>+B110+E110+H110</f>
        <v>43.166453295108944</v>
      </c>
      <c r="L110" s="8">
        <f>L105+L109</f>
        <v>4.1910209277887116</v>
      </c>
      <c r="M110" s="6">
        <f>M109</f>
        <v>76.062652929615254</v>
      </c>
      <c r="N110" s="6"/>
      <c r="O110" s="156"/>
      <c r="P110" s="156"/>
      <c r="Q110" s="156"/>
      <c r="R110" s="47"/>
      <c r="S110" s="47">
        <f>S105+S109</f>
        <v>0.73676472526082992</v>
      </c>
      <c r="T110" s="9"/>
      <c r="U110" s="400"/>
      <c r="V110" s="8"/>
      <c r="W110" s="10">
        <f>W105+W109</f>
        <v>4.9277856530495416</v>
      </c>
      <c r="X110" s="48"/>
      <c r="Y110" s="265">
        <f t="shared" ref="Y110:AE110" si="81">Y105+Y109</f>
        <v>0</v>
      </c>
      <c r="Z110" s="353">
        <f t="shared" si="81"/>
        <v>0.10662113963891909</v>
      </c>
      <c r="AA110" s="8">
        <f t="shared" si="81"/>
        <v>0.10662113963891909</v>
      </c>
      <c r="AB110" s="231">
        <f t="shared" si="81"/>
        <v>0.32526555549747715</v>
      </c>
      <c r="AC110" s="353">
        <f t="shared" si="81"/>
        <v>4.0202882027359887E-2</v>
      </c>
      <c r="AD110" s="8">
        <f t="shared" si="81"/>
        <v>0.36546843752483704</v>
      </c>
      <c r="AE110" s="266">
        <f t="shared" si="81"/>
        <v>0.4720895771637561</v>
      </c>
      <c r="AF110" s="247"/>
      <c r="AG110" s="266">
        <f t="shared" ref="AG110" si="82">AG105+AG109</f>
        <v>5.3998752302132971</v>
      </c>
      <c r="AH110" s="236"/>
      <c r="AI110" s="16"/>
    </row>
    <row r="111" spans="1:40" s="21" customFormat="1" ht="11.1" customHeight="1" x14ac:dyDescent="0.25">
      <c r="A111" s="59"/>
      <c r="B111" s="6"/>
      <c r="C111" s="1"/>
      <c r="D111" s="8"/>
      <c r="E111" s="6"/>
      <c r="F111" s="404"/>
      <c r="G111" s="8"/>
      <c r="H111" s="6"/>
      <c r="I111" s="1"/>
      <c r="J111" s="8"/>
      <c r="K111" s="6"/>
      <c r="L111" s="8"/>
      <c r="M111" s="6"/>
      <c r="N111" s="6"/>
      <c r="O111" s="156"/>
      <c r="P111" s="156"/>
      <c r="Q111" s="156"/>
      <c r="R111" s="47"/>
      <c r="S111" s="8"/>
      <c r="T111" s="9"/>
      <c r="U111" s="400"/>
      <c r="V111" s="8"/>
      <c r="W111" s="10"/>
      <c r="X111" s="48"/>
      <c r="Y111" s="265"/>
      <c r="Z111" s="353"/>
      <c r="AA111" s="8"/>
      <c r="AB111" s="231"/>
      <c r="AC111" s="353"/>
      <c r="AD111" s="8"/>
      <c r="AE111" s="266"/>
      <c r="AF111" s="247"/>
      <c r="AG111" s="266"/>
      <c r="AH111" s="236"/>
      <c r="AI111" s="16"/>
    </row>
    <row r="112" spans="1:40" s="21" customFormat="1" ht="24" customHeight="1" x14ac:dyDescent="0.25">
      <c r="A112" s="59" t="s">
        <v>79</v>
      </c>
      <c r="B112" s="6"/>
      <c r="C112" s="1"/>
      <c r="D112" s="8"/>
      <c r="E112" s="6"/>
      <c r="F112" s="404"/>
      <c r="G112" s="8"/>
      <c r="H112" s="6"/>
      <c r="I112" s="1"/>
      <c r="J112" s="8"/>
      <c r="K112" s="6"/>
      <c r="L112" s="8"/>
      <c r="M112" s="6"/>
      <c r="N112" s="6"/>
      <c r="O112" s="156"/>
      <c r="P112" s="156"/>
      <c r="Q112" s="156"/>
      <c r="R112" s="47"/>
      <c r="S112" s="8"/>
      <c r="T112" s="9"/>
      <c r="U112" s="400"/>
      <c r="V112" s="8"/>
      <c r="W112" s="10"/>
      <c r="X112" s="48"/>
      <c r="Y112" s="265"/>
      <c r="Z112" s="353"/>
      <c r="AA112" s="8"/>
      <c r="AB112" s="231"/>
      <c r="AC112" s="353"/>
      <c r="AD112" s="8"/>
      <c r="AE112" s="266"/>
      <c r="AF112" s="247"/>
      <c r="AG112" s="266"/>
      <c r="AH112" s="236"/>
      <c r="AI112" s="16"/>
    </row>
    <row r="113" spans="1:35" s="21" customFormat="1" ht="24" customHeight="1" x14ac:dyDescent="0.2">
      <c r="A113" s="2" t="s">
        <v>49</v>
      </c>
      <c r="B113" s="6">
        <f>'2027 at 2026 Rates'!B113</f>
        <v>50.948276679970917</v>
      </c>
      <c r="C113" s="1">
        <f>C105</f>
        <v>7.4839403270293911E-2</v>
      </c>
      <c r="D113" s="8">
        <f>+B113*C113</f>
        <v>3.8129386243788543</v>
      </c>
      <c r="E113" s="6"/>
      <c r="F113" s="404"/>
      <c r="G113" s="8"/>
      <c r="H113" s="6"/>
      <c r="I113" s="1"/>
      <c r="J113" s="8"/>
      <c r="K113" s="6">
        <f t="shared" ref="K113" si="83">+B113+E113+H113</f>
        <v>50.948276679970917</v>
      </c>
      <c r="L113" s="8">
        <f t="shared" ref="L113" si="84">+D113+G113+J113</f>
        <v>3.8129386243788543</v>
      </c>
      <c r="M113" s="6"/>
      <c r="N113" s="6"/>
      <c r="O113" s="156"/>
      <c r="P113" s="156"/>
      <c r="Q113" s="156"/>
      <c r="R113" s="47"/>
      <c r="S113" s="8"/>
      <c r="T113" s="9"/>
      <c r="U113" s="400"/>
      <c r="V113" s="8"/>
      <c r="W113" s="10">
        <f>L113+S113+V113</f>
        <v>3.8129386243788543</v>
      </c>
      <c r="X113" s="48"/>
      <c r="Y113" s="265">
        <v>0</v>
      </c>
      <c r="Z113" s="353">
        <v>0.12584224339952815</v>
      </c>
      <c r="AA113" s="8">
        <f>SUM(Y113:Z113)</f>
        <v>0.12584224339952815</v>
      </c>
      <c r="AB113" s="231">
        <v>0</v>
      </c>
      <c r="AC113" s="353">
        <v>0</v>
      </c>
      <c r="AD113" s="8">
        <f>SUM(AB113:AC113)</f>
        <v>0</v>
      </c>
      <c r="AE113" s="266">
        <f>AA113+AD113</f>
        <v>0.12584224339952815</v>
      </c>
      <c r="AF113" s="247"/>
      <c r="AG113" s="266">
        <f>W113+AE113</f>
        <v>3.9387808677783824</v>
      </c>
      <c r="AH113" s="236"/>
      <c r="AI113" s="16"/>
    </row>
    <row r="114" spans="1:35" s="21" customFormat="1" ht="24" customHeight="1" x14ac:dyDescent="0.2">
      <c r="A114" s="2" t="s">
        <v>50</v>
      </c>
      <c r="B114" s="6"/>
      <c r="C114" s="1"/>
      <c r="D114" s="8"/>
      <c r="E114" s="6"/>
      <c r="F114" s="404"/>
      <c r="G114" s="8"/>
      <c r="H114" s="6"/>
      <c r="I114" s="1"/>
      <c r="J114" s="8"/>
      <c r="K114" s="6"/>
      <c r="L114" s="8"/>
      <c r="M114" s="6"/>
      <c r="N114" s="6"/>
      <c r="O114" s="156"/>
      <c r="P114" s="156"/>
      <c r="Q114" s="156"/>
      <c r="R114" s="47"/>
      <c r="S114" s="8"/>
      <c r="T114" s="9"/>
      <c r="U114" s="400"/>
      <c r="V114" s="8"/>
      <c r="W114" s="10"/>
      <c r="X114" s="48"/>
      <c r="Y114" s="265"/>
      <c r="Z114" s="353"/>
      <c r="AA114" s="8"/>
      <c r="AB114" s="231"/>
      <c r="AC114" s="353"/>
      <c r="AD114" s="8"/>
      <c r="AE114" s="266"/>
      <c r="AF114" s="247"/>
      <c r="AG114" s="266"/>
      <c r="AH114" s="236"/>
      <c r="AI114" s="16"/>
    </row>
    <row r="115" spans="1:35" s="21" customFormat="1" ht="24" customHeight="1" x14ac:dyDescent="0.2">
      <c r="A115" s="2" t="s">
        <v>67</v>
      </c>
      <c r="B115" s="6">
        <f>'2027 at 2026 Rates'!B115</f>
        <v>37.891343852722116</v>
      </c>
      <c r="C115" s="1">
        <f>C107</f>
        <v>2.2250364544000499E-2</v>
      </c>
      <c r="D115" s="8">
        <f>+B115*C115</f>
        <v>0.84309621378513944</v>
      </c>
      <c r="E115" s="6"/>
      <c r="F115" s="404"/>
      <c r="G115" s="8"/>
      <c r="H115" s="6"/>
      <c r="I115" s="1"/>
      <c r="J115" s="8"/>
      <c r="K115" s="6">
        <f>+B115+E115+H115</f>
        <v>37.891343852722116</v>
      </c>
      <c r="L115" s="8">
        <f>+D115+G115+J115</f>
        <v>0.84309621378513944</v>
      </c>
      <c r="M115" s="6">
        <f>'2027 at 2026 Rates'!M115</f>
        <v>91.643079164379927</v>
      </c>
      <c r="N115" s="33">
        <f>N107</f>
        <v>10.006287512777089</v>
      </c>
      <c r="O115" s="424">
        <v>2.326964041667503</v>
      </c>
      <c r="P115" s="156"/>
      <c r="Q115" s="156"/>
      <c r="R115" s="47">
        <f>SUM(N115:Q115)</f>
        <v>12.333251554444592</v>
      </c>
      <c r="S115" s="8">
        <f>+M115*R115/1000</f>
        <v>1.1302571485581776</v>
      </c>
      <c r="T115" s="9"/>
      <c r="U115" s="400"/>
      <c r="V115" s="8"/>
      <c r="W115" s="10">
        <f>L115+S115+V115</f>
        <v>1.973353362343317</v>
      </c>
      <c r="X115" s="48"/>
      <c r="Y115" s="265">
        <v>0</v>
      </c>
      <c r="Z115" s="353">
        <v>0</v>
      </c>
      <c r="AA115" s="8">
        <f t="shared" ref="AA115:AA116" si="85">SUM(Y115:Z115)</f>
        <v>0</v>
      </c>
      <c r="AB115" s="231">
        <v>0.28551683230825115</v>
      </c>
      <c r="AC115" s="353">
        <v>3.5289932586185402E-2</v>
      </c>
      <c r="AD115" s="8">
        <f>SUM(AB115:AC115)</f>
        <v>0.32080676489443655</v>
      </c>
      <c r="AE115" s="266">
        <f>AA115+AD115</f>
        <v>0.32080676489443655</v>
      </c>
      <c r="AF115" s="247"/>
      <c r="AG115" s="266">
        <f>W115+AE115</f>
        <v>2.2941601272377534</v>
      </c>
      <c r="AH115" s="236"/>
      <c r="AI115" s="16"/>
    </row>
    <row r="116" spans="1:35" s="21" customFormat="1" ht="24" customHeight="1" x14ac:dyDescent="0.2">
      <c r="A116" s="2" t="s">
        <v>68</v>
      </c>
      <c r="B116" s="115">
        <f>'2027 at 2026 Rates'!B116</f>
        <v>13.056932827248799</v>
      </c>
      <c r="C116" s="1">
        <f>+C115</f>
        <v>2.2250364544000499E-2</v>
      </c>
      <c r="D116" s="30">
        <f>+B116*C116</f>
        <v>0.29052151523281289</v>
      </c>
      <c r="E116" s="6"/>
      <c r="F116" s="404"/>
      <c r="G116" s="8"/>
      <c r="H116" s="6"/>
      <c r="I116" s="1"/>
      <c r="J116" s="8"/>
      <c r="K116" s="115">
        <f>+B116+E116+H116</f>
        <v>13.056932827248799</v>
      </c>
      <c r="L116" s="30">
        <f>+D116+G116+J116</f>
        <v>0.29052151523281289</v>
      </c>
      <c r="M116" s="115">
        <f>'2027 at 2026 Rates'!M116</f>
        <v>17.714840498843856</v>
      </c>
      <c r="N116" s="33">
        <f>N115</f>
        <v>10.006287512777089</v>
      </c>
      <c r="O116" s="424">
        <f>O115</f>
        <v>2.326964041667503</v>
      </c>
      <c r="P116" s="425"/>
      <c r="Q116" s="424">
        <f>Q108</f>
        <v>-0.32</v>
      </c>
      <c r="R116" s="47">
        <f>SUM(N116:Q116)</f>
        <v>12.013251554444592</v>
      </c>
      <c r="S116" s="30">
        <f>+M116*R116/1000</f>
        <v>0.21281283515947397</v>
      </c>
      <c r="T116" s="9"/>
      <c r="U116" s="400"/>
      <c r="V116" s="8"/>
      <c r="W116" s="90">
        <f>L116+S116+V116</f>
        <v>0.50333435039228691</v>
      </c>
      <c r="X116" s="50"/>
      <c r="Y116" s="268">
        <v>0</v>
      </c>
      <c r="Z116" s="402">
        <v>0</v>
      </c>
      <c r="AA116" s="8">
        <f t="shared" si="85"/>
        <v>0</v>
      </c>
      <c r="AB116" s="401">
        <v>9.8385903518961024E-2</v>
      </c>
      <c r="AC116" s="402">
        <v>1.2160515632460445E-2</v>
      </c>
      <c r="AD116" s="8">
        <f>SUM(AB116:AC116)</f>
        <v>0.11054641915142147</v>
      </c>
      <c r="AE116" s="266">
        <f>AA116+AD116</f>
        <v>0.11054641915142147</v>
      </c>
      <c r="AF116" s="247"/>
      <c r="AG116" s="266">
        <f>W116+AE116</f>
        <v>0.6138807695437084</v>
      </c>
      <c r="AH116" s="236"/>
      <c r="AI116" s="16"/>
    </row>
    <row r="117" spans="1:35" s="21" customFormat="1" ht="24" customHeight="1" x14ac:dyDescent="0.2">
      <c r="A117" s="2" t="s">
        <v>69</v>
      </c>
      <c r="B117" s="6">
        <f>SUM(B115:B116)</f>
        <v>50.948276679970917</v>
      </c>
      <c r="C117" s="1"/>
      <c r="D117" s="30">
        <f>SUM(D115:D116)</f>
        <v>1.1336177290179523</v>
      </c>
      <c r="E117" s="6"/>
      <c r="F117" s="404"/>
      <c r="G117" s="8"/>
      <c r="H117" s="6"/>
      <c r="I117" s="1"/>
      <c r="J117" s="8"/>
      <c r="K117" s="6">
        <f>+B117+E117+H117</f>
        <v>50.948276679970917</v>
      </c>
      <c r="L117" s="8">
        <f>+D117+G117+J117</f>
        <v>1.1336177290179523</v>
      </c>
      <c r="M117" s="6">
        <f>SUM(M115:M116)</f>
        <v>109.35791966322378</v>
      </c>
      <c r="N117" s="6"/>
      <c r="O117" s="156"/>
      <c r="P117" s="156"/>
      <c r="Q117" s="424"/>
      <c r="R117" s="47"/>
      <c r="S117" s="8">
        <f>SUM(S115:S116)</f>
        <v>1.3430699837176516</v>
      </c>
      <c r="T117" s="9"/>
      <c r="U117" s="400"/>
      <c r="V117" s="8"/>
      <c r="W117" s="90">
        <f>+W115+W116</f>
        <v>2.476687712735604</v>
      </c>
      <c r="X117" s="50"/>
      <c r="Y117" s="268">
        <f t="shared" ref="Y117:AE117" si="86">+Y115+Y116</f>
        <v>0</v>
      </c>
      <c r="Z117" s="402">
        <f t="shared" si="86"/>
        <v>0</v>
      </c>
      <c r="AA117" s="30">
        <f t="shared" si="86"/>
        <v>0</v>
      </c>
      <c r="AB117" s="401">
        <f t="shared" si="86"/>
        <v>0.38390273582721218</v>
      </c>
      <c r="AC117" s="402">
        <f t="shared" si="86"/>
        <v>4.7450448218645844E-2</v>
      </c>
      <c r="AD117" s="30">
        <f t="shared" si="86"/>
        <v>0.43135318404585798</v>
      </c>
      <c r="AE117" s="293">
        <f t="shared" si="86"/>
        <v>0.43135318404585798</v>
      </c>
      <c r="AF117" s="247"/>
      <c r="AG117" s="293">
        <f>SUM(AG115:AG116)</f>
        <v>2.9080408967814617</v>
      </c>
      <c r="AH117" s="236"/>
      <c r="AI117" s="16"/>
    </row>
    <row r="118" spans="1:35" s="21" customFormat="1" ht="24" customHeight="1" x14ac:dyDescent="0.25">
      <c r="A118" s="59" t="s">
        <v>78</v>
      </c>
      <c r="B118" s="6">
        <f>B117</f>
        <v>50.948276679970917</v>
      </c>
      <c r="C118" s="1">
        <f>C113+C116</f>
        <v>9.7089767814294403E-2</v>
      </c>
      <c r="D118" s="8">
        <f>D113+D117</f>
        <v>4.9465563533968062</v>
      </c>
      <c r="E118" s="6"/>
      <c r="F118" s="404"/>
      <c r="G118" s="8"/>
      <c r="H118" s="6"/>
      <c r="I118" s="1"/>
      <c r="J118" s="8"/>
      <c r="K118" s="6">
        <f>+B118+E118+H118</f>
        <v>50.948276679970917</v>
      </c>
      <c r="L118" s="8">
        <f>L113+L117</f>
        <v>4.9465563533968062</v>
      </c>
      <c r="M118" s="6">
        <f>M117</f>
        <v>109.35791966322378</v>
      </c>
      <c r="N118" s="6"/>
      <c r="O118" s="156"/>
      <c r="P118" s="156"/>
      <c r="Q118" s="156"/>
      <c r="R118" s="47"/>
      <c r="S118" s="47">
        <f>S113+S117</f>
        <v>1.3430699837176516</v>
      </c>
      <c r="T118" s="9"/>
      <c r="U118" s="400"/>
      <c r="V118" s="8"/>
      <c r="W118" s="10">
        <f>W113+W117</f>
        <v>6.2896263371144583</v>
      </c>
      <c r="X118" s="48"/>
      <c r="Y118" s="265">
        <f t="shared" ref="Y118:AE118" si="87">Y113+Y117</f>
        <v>0</v>
      </c>
      <c r="Z118" s="353">
        <f t="shared" si="87"/>
        <v>0.12584224339952815</v>
      </c>
      <c r="AA118" s="8">
        <f t="shared" si="87"/>
        <v>0.12584224339952815</v>
      </c>
      <c r="AB118" s="231">
        <f t="shared" si="87"/>
        <v>0.38390273582721218</v>
      </c>
      <c r="AC118" s="353">
        <f t="shared" si="87"/>
        <v>4.7450448218645844E-2</v>
      </c>
      <c r="AD118" s="8">
        <f t="shared" si="87"/>
        <v>0.43135318404585798</v>
      </c>
      <c r="AE118" s="266">
        <f t="shared" si="87"/>
        <v>0.55719542744538608</v>
      </c>
      <c r="AF118" s="247"/>
      <c r="AG118" s="266">
        <f t="shared" ref="AG118" si="88">AG113+AG117</f>
        <v>6.8468217645598441</v>
      </c>
      <c r="AH118" s="236"/>
      <c r="AI118" s="16"/>
    </row>
    <row r="119" spans="1:35" s="21" customFormat="1" ht="16.5" customHeight="1" x14ac:dyDescent="0.25">
      <c r="A119" s="59"/>
      <c r="B119" s="6"/>
      <c r="C119" s="1"/>
      <c r="D119" s="8"/>
      <c r="E119" s="6"/>
      <c r="F119" s="404"/>
      <c r="G119" s="8"/>
      <c r="H119" s="6"/>
      <c r="I119" s="1"/>
      <c r="J119" s="8"/>
      <c r="K119" s="6"/>
      <c r="L119" s="8"/>
      <c r="M119" s="6"/>
      <c r="N119" s="6"/>
      <c r="O119" s="156"/>
      <c r="P119" s="156"/>
      <c r="Q119" s="156"/>
      <c r="R119" s="47"/>
      <c r="S119" s="8"/>
      <c r="T119" s="9"/>
      <c r="U119" s="400"/>
      <c r="V119" s="8"/>
      <c r="W119" s="10"/>
      <c r="X119" s="48"/>
      <c r="Y119" s="265"/>
      <c r="Z119" s="353"/>
      <c r="AA119" s="8"/>
      <c r="AB119" s="231"/>
      <c r="AC119" s="353"/>
      <c r="AD119" s="8"/>
      <c r="AE119" s="266"/>
      <c r="AF119" s="247"/>
      <c r="AG119" s="266"/>
      <c r="AH119" s="236"/>
      <c r="AI119" s="16"/>
    </row>
    <row r="120" spans="1:35" s="21" customFormat="1" ht="15.75" x14ac:dyDescent="0.25">
      <c r="A120" s="59" t="s">
        <v>80</v>
      </c>
      <c r="B120" s="6">
        <f>B110+B118</f>
        <v>94.114729975079854</v>
      </c>
      <c r="C120" s="1"/>
      <c r="D120" s="8">
        <f>D110+D118</f>
        <v>9.1375772811855178</v>
      </c>
      <c r="E120" s="6"/>
      <c r="F120" s="404"/>
      <c r="G120" s="8"/>
      <c r="H120" s="6"/>
      <c r="I120" s="1"/>
      <c r="J120" s="8"/>
      <c r="K120" s="6">
        <f t="shared" ref="K120:S120" si="89">K110+K118</f>
        <v>94.114729975079854</v>
      </c>
      <c r="L120" s="8">
        <f t="shared" si="89"/>
        <v>9.1375772811855178</v>
      </c>
      <c r="M120" s="6">
        <f t="shared" si="89"/>
        <v>185.42057259283905</v>
      </c>
      <c r="N120" s="6"/>
      <c r="O120" s="156"/>
      <c r="P120" s="156"/>
      <c r="Q120" s="156"/>
      <c r="R120" s="47"/>
      <c r="S120" s="8">
        <f t="shared" si="89"/>
        <v>2.0798347089784817</v>
      </c>
      <c r="T120" s="9"/>
      <c r="U120" s="400"/>
      <c r="V120" s="8"/>
      <c r="W120" s="10">
        <f t="shared" ref="W120" si="90">W110+W118</f>
        <v>11.217411990163999</v>
      </c>
      <c r="X120" s="48"/>
      <c r="Y120" s="265">
        <f t="shared" ref="Y120:AE120" si="91">Y110+Y118</f>
        <v>0</v>
      </c>
      <c r="Z120" s="353">
        <f t="shared" si="91"/>
        <v>0.23246338303844724</v>
      </c>
      <c r="AA120" s="8">
        <f t="shared" si="91"/>
        <v>0.23246338303844724</v>
      </c>
      <c r="AB120" s="231">
        <f t="shared" si="91"/>
        <v>0.70916829132468928</v>
      </c>
      <c r="AC120" s="353">
        <f t="shared" si="91"/>
        <v>8.7653330246005731E-2</v>
      </c>
      <c r="AD120" s="8">
        <f t="shared" si="91"/>
        <v>0.79682162157069503</v>
      </c>
      <c r="AE120" s="266">
        <f t="shared" si="91"/>
        <v>1.0292850046091422</v>
      </c>
      <c r="AF120" s="247"/>
      <c r="AG120" s="266">
        <f>W120+AE120</f>
        <v>12.246696994773142</v>
      </c>
      <c r="AH120" s="236"/>
      <c r="AI120" s="199"/>
    </row>
    <row r="121" spans="1:35" s="21" customFormat="1" ht="13.5" customHeight="1" x14ac:dyDescent="0.25">
      <c r="A121" s="59"/>
      <c r="B121" s="6"/>
      <c r="C121" s="1"/>
      <c r="D121" s="8"/>
      <c r="E121" s="6"/>
      <c r="F121" s="404"/>
      <c r="G121" s="8"/>
      <c r="H121" s="6"/>
      <c r="I121" s="1"/>
      <c r="J121" s="8"/>
      <c r="K121" s="6"/>
      <c r="L121" s="8"/>
      <c r="M121" s="6"/>
      <c r="N121" s="6"/>
      <c r="O121" s="156"/>
      <c r="P121" s="156"/>
      <c r="Q121" s="156"/>
      <c r="R121" s="47"/>
      <c r="S121" s="8"/>
      <c r="T121" s="9"/>
      <c r="U121" s="400"/>
      <c r="V121" s="8"/>
      <c r="W121" s="10"/>
      <c r="X121" s="48"/>
      <c r="Y121" s="265"/>
      <c r="Z121" s="353"/>
      <c r="AA121" s="8"/>
      <c r="AB121" s="231"/>
      <c r="AC121" s="353"/>
      <c r="AD121" s="8"/>
      <c r="AE121" s="266"/>
      <c r="AF121" s="247"/>
      <c r="AG121" s="266"/>
      <c r="AH121" s="236"/>
      <c r="AI121" s="16"/>
    </row>
    <row r="122" spans="1:35" ht="15.75" x14ac:dyDescent="0.25">
      <c r="A122" s="59" t="s">
        <v>81</v>
      </c>
      <c r="B122" s="6"/>
      <c r="C122" s="1"/>
      <c r="D122" s="8"/>
      <c r="E122" s="6"/>
      <c r="F122" s="404"/>
      <c r="G122" s="8"/>
      <c r="H122" s="6"/>
      <c r="I122" s="1"/>
      <c r="J122" s="8"/>
      <c r="K122" s="6"/>
      <c r="L122" s="8"/>
      <c r="M122" s="6"/>
      <c r="N122" s="6"/>
      <c r="O122" s="156"/>
      <c r="P122" s="156"/>
      <c r="Q122" s="156"/>
      <c r="R122" s="47"/>
      <c r="S122" s="8"/>
      <c r="T122" s="131"/>
      <c r="U122" s="369"/>
      <c r="V122" s="8"/>
      <c r="W122" s="10"/>
      <c r="X122" s="48"/>
      <c r="Y122" s="265"/>
      <c r="Z122" s="353"/>
      <c r="AA122" s="8"/>
      <c r="AB122" s="231"/>
      <c r="AC122" s="353"/>
      <c r="AD122" s="8"/>
      <c r="AE122" s="266"/>
      <c r="AF122" s="247"/>
      <c r="AG122" s="266"/>
      <c r="AH122" s="236"/>
      <c r="AI122" s="16"/>
    </row>
    <row r="123" spans="1:35" ht="15.75" x14ac:dyDescent="0.25">
      <c r="A123" s="59" t="s">
        <v>77</v>
      </c>
      <c r="B123" s="6"/>
      <c r="C123" s="1"/>
      <c r="D123" s="8"/>
      <c r="E123" s="6"/>
      <c r="F123" s="404"/>
      <c r="G123" s="8"/>
      <c r="H123" s="6"/>
      <c r="I123" s="1"/>
      <c r="J123" s="8"/>
      <c r="K123" s="6"/>
      <c r="L123" s="8"/>
      <c r="M123" s="6"/>
      <c r="N123" s="6"/>
      <c r="O123" s="156"/>
      <c r="P123" s="156"/>
      <c r="Q123" s="156"/>
      <c r="R123" s="47"/>
      <c r="S123" s="8"/>
      <c r="T123" s="131"/>
      <c r="U123" s="369"/>
      <c r="V123" s="8"/>
      <c r="W123" s="10"/>
      <c r="X123" s="48"/>
      <c r="Y123" s="265"/>
      <c r="Z123" s="353"/>
      <c r="AA123" s="8"/>
      <c r="AB123" s="231"/>
      <c r="AC123" s="353"/>
      <c r="AD123" s="8"/>
      <c r="AE123" s="266"/>
      <c r="AF123" s="247"/>
      <c r="AG123" s="266"/>
      <c r="AH123" s="236"/>
      <c r="AI123" s="16"/>
    </row>
    <row r="124" spans="1:35" ht="22.5" customHeight="1" x14ac:dyDescent="0.2">
      <c r="A124" s="2" t="s">
        <v>49</v>
      </c>
      <c r="B124" s="6">
        <f>'2027 at 2026 Rates'!B124</f>
        <v>330.96716946388034</v>
      </c>
      <c r="C124" s="1">
        <v>7.4631461583590589E-2</v>
      </c>
      <c r="D124" s="8">
        <f>+B124*C124</f>
        <v>24.700563593273301</v>
      </c>
      <c r="E124" s="6"/>
      <c r="F124" s="404"/>
      <c r="G124" s="8"/>
      <c r="H124" s="6"/>
      <c r="I124" s="1"/>
      <c r="J124" s="8"/>
      <c r="K124" s="6">
        <f t="shared" ref="K124" si="92">+B124+E124+H124</f>
        <v>330.96716946388034</v>
      </c>
      <c r="L124" s="8">
        <f t="shared" ref="L124" si="93">+D124+G124+J124</f>
        <v>24.700563593273301</v>
      </c>
      <c r="M124" s="6"/>
      <c r="N124" s="6"/>
      <c r="O124" s="156"/>
      <c r="P124" s="156"/>
      <c r="Q124" s="156"/>
      <c r="R124" s="47"/>
      <c r="S124" s="8"/>
      <c r="T124" s="131"/>
      <c r="U124" s="369"/>
      <c r="V124" s="8"/>
      <c r="W124" s="10">
        <f>L124+S124+V124</f>
        <v>24.700563593273301</v>
      </c>
      <c r="X124" s="48"/>
      <c r="Y124" s="265">
        <v>0</v>
      </c>
      <c r="Z124" s="353">
        <v>0.74136645959909186</v>
      </c>
      <c r="AA124" s="8">
        <f>SUM(Y124:Z124)</f>
        <v>0.74136645959909186</v>
      </c>
      <c r="AB124" s="231"/>
      <c r="AC124" s="353"/>
      <c r="AD124" s="8"/>
      <c r="AE124" s="266">
        <f>AA124+AD124</f>
        <v>0.74136645959909186</v>
      </c>
      <c r="AF124" s="247"/>
      <c r="AG124" s="266">
        <f>W124+AE124</f>
        <v>25.441930052872394</v>
      </c>
      <c r="AH124" s="236"/>
      <c r="AI124" s="16"/>
    </row>
    <row r="125" spans="1:35" ht="22.5" customHeight="1" x14ac:dyDescent="0.2">
      <c r="A125" s="2" t="s">
        <v>50</v>
      </c>
      <c r="B125" s="6"/>
      <c r="C125" s="1"/>
      <c r="D125" s="8"/>
      <c r="E125" s="6"/>
      <c r="F125" s="404"/>
      <c r="G125" s="8"/>
      <c r="H125" s="6"/>
      <c r="I125" s="1"/>
      <c r="J125" s="8"/>
      <c r="K125" s="6"/>
      <c r="L125" s="8"/>
      <c r="M125" s="6"/>
      <c r="N125" s="6"/>
      <c r="O125" s="156"/>
      <c r="P125" s="156"/>
      <c r="Q125" s="156"/>
      <c r="R125" s="47"/>
      <c r="S125" s="8"/>
      <c r="T125" s="131"/>
      <c r="U125" s="369"/>
      <c r="V125" s="8"/>
      <c r="W125" s="10"/>
      <c r="X125" s="48"/>
      <c r="Y125" s="265"/>
      <c r="Z125" s="353"/>
      <c r="AA125" s="8"/>
      <c r="AB125" s="231"/>
      <c r="AC125" s="353"/>
      <c r="AD125" s="8"/>
      <c r="AE125" s="266"/>
      <c r="AF125" s="247"/>
      <c r="AG125" s="266"/>
      <c r="AH125" s="236"/>
      <c r="AI125" s="16"/>
    </row>
    <row r="126" spans="1:35" ht="22.5" customHeight="1" x14ac:dyDescent="0.2">
      <c r="A126" s="2" t="s">
        <v>67</v>
      </c>
      <c r="B126" s="6">
        <f>'2027 at 2026 Rates'!B126</f>
        <v>0</v>
      </c>
      <c r="C126" s="1">
        <v>2.2250364544000499E-2</v>
      </c>
      <c r="D126" s="8">
        <f>+B126*C126</f>
        <v>0</v>
      </c>
      <c r="E126" s="6"/>
      <c r="F126" s="404"/>
      <c r="G126" s="8"/>
      <c r="H126" s="6"/>
      <c r="I126" s="1"/>
      <c r="J126" s="8"/>
      <c r="K126" s="6">
        <f>+B126+E126+H126</f>
        <v>0</v>
      </c>
      <c r="L126" s="8">
        <f>+D126+G126+J126</f>
        <v>0</v>
      </c>
      <c r="M126" s="6">
        <f>'2027 at 2026 Rates'!M126</f>
        <v>0</v>
      </c>
      <c r="N126" s="33">
        <f>N116</f>
        <v>10.006287512777089</v>
      </c>
      <c r="O126" s="156"/>
      <c r="P126" s="424">
        <v>-7.6669755718335519</v>
      </c>
      <c r="Q126" s="156"/>
      <c r="R126" s="47">
        <f>SUM(N126:Q126)</f>
        <v>2.3393119409435368</v>
      </c>
      <c r="S126" s="47">
        <f>+M126*R126/1000</f>
        <v>0</v>
      </c>
      <c r="T126" s="131"/>
      <c r="U126" s="369"/>
      <c r="V126" s="8"/>
      <c r="W126" s="10">
        <f>L126+S126+V126</f>
        <v>0</v>
      </c>
      <c r="X126" s="48"/>
      <c r="Y126" s="265"/>
      <c r="Z126" s="353"/>
      <c r="AA126" s="8">
        <f t="shared" ref="AA126:AA127" si="94">SUM(Y126:Z126)</f>
        <v>0</v>
      </c>
      <c r="AB126" s="231">
        <v>0</v>
      </c>
      <c r="AC126" s="353">
        <v>0</v>
      </c>
      <c r="AD126" s="8">
        <f>SUM(AB126:AC126)</f>
        <v>0</v>
      </c>
      <c r="AE126" s="266">
        <f>AA126+AD126</f>
        <v>0</v>
      </c>
      <c r="AF126" s="247"/>
      <c r="AG126" s="266">
        <f>W126+AE126</f>
        <v>0</v>
      </c>
      <c r="AH126" s="236"/>
      <c r="AI126" s="16"/>
    </row>
    <row r="127" spans="1:35" s="23" customFormat="1" ht="22.5" customHeight="1" x14ac:dyDescent="0.2">
      <c r="A127" s="2" t="s">
        <v>68</v>
      </c>
      <c r="B127" s="115">
        <f>'2027 at 2026 Rates'!B127</f>
        <v>330.96716946388034</v>
      </c>
      <c r="C127" s="1">
        <f>+C126</f>
        <v>2.2250364544000499E-2</v>
      </c>
      <c r="D127" s="30">
        <f>+B127*C127</f>
        <v>7.3641401726673275</v>
      </c>
      <c r="E127" s="115"/>
      <c r="F127" s="404"/>
      <c r="G127" s="30"/>
      <c r="H127" s="115"/>
      <c r="I127" s="87"/>
      <c r="J127" s="30"/>
      <c r="K127" s="115">
        <f>+B127+E127+H127</f>
        <v>330.96716946388034</v>
      </c>
      <c r="L127" s="30">
        <f>+D127+G127+J127</f>
        <v>7.3641401726673275</v>
      </c>
      <c r="M127" s="115">
        <f>'2027 at 2026 Rates'!M127</f>
        <v>687.40375149740464</v>
      </c>
      <c r="N127" s="33">
        <f>N126</f>
        <v>10.006287512777089</v>
      </c>
      <c r="O127" s="425"/>
      <c r="P127" s="424">
        <f>P126</f>
        <v>-7.6669755718335519</v>
      </c>
      <c r="Q127" s="424">
        <f>Q108</f>
        <v>-0.32</v>
      </c>
      <c r="R127" s="47">
        <f>SUM(N127:Q127)</f>
        <v>2.0193119409435369</v>
      </c>
      <c r="S127" s="30">
        <f>+M127*R127/1000</f>
        <v>1.3880826036480929</v>
      </c>
      <c r="T127" s="137"/>
      <c r="U127" s="375"/>
      <c r="V127" s="30"/>
      <c r="W127" s="90">
        <f>L127+S127+V127</f>
        <v>8.7522227763154206</v>
      </c>
      <c r="X127" s="50"/>
      <c r="Y127" s="268"/>
      <c r="Z127" s="402"/>
      <c r="AA127" s="8">
        <f t="shared" si="94"/>
        <v>0</v>
      </c>
      <c r="AB127" s="401">
        <v>2.4938861548603168</v>
      </c>
      <c r="AC127" s="402">
        <v>0.30824478392792232</v>
      </c>
      <c r="AD127" s="8">
        <f>SUM(AB127:AC127)</f>
        <v>2.8021309387882392</v>
      </c>
      <c r="AE127" s="266">
        <f>AA127+AD127</f>
        <v>2.8021309387882392</v>
      </c>
      <c r="AF127" s="247"/>
      <c r="AG127" s="266">
        <f>W127+AE127</f>
        <v>11.554353715103659</v>
      </c>
      <c r="AH127" s="236"/>
      <c r="AI127" s="16"/>
    </row>
    <row r="128" spans="1:35" ht="22.5" customHeight="1" x14ac:dyDescent="0.35">
      <c r="A128" s="2" t="s">
        <v>69</v>
      </c>
      <c r="B128" s="6">
        <f>SUM(B126:B127)</f>
        <v>330.96716946388034</v>
      </c>
      <c r="C128" s="1"/>
      <c r="D128" s="32">
        <f>SUM(D126:D127)</f>
        <v>7.3641401726673275</v>
      </c>
      <c r="E128" s="88"/>
      <c r="F128" s="404"/>
      <c r="G128" s="32"/>
      <c r="H128" s="88"/>
      <c r="I128" s="119"/>
      <c r="J128" s="32"/>
      <c r="K128" s="6">
        <f>+B128+E128+H128</f>
        <v>330.96716946388034</v>
      </c>
      <c r="L128" s="8">
        <f>+D128+G128+J128</f>
        <v>7.3641401726673275</v>
      </c>
      <c r="M128" s="6">
        <f>SUM(M126:M127)</f>
        <v>687.40375149740464</v>
      </c>
      <c r="N128" s="6"/>
      <c r="O128" s="156"/>
      <c r="P128" s="156"/>
      <c r="Q128" s="156"/>
      <c r="R128" s="47"/>
      <c r="S128" s="32">
        <f>SUM(S126:S127)</f>
        <v>1.3880826036480929</v>
      </c>
      <c r="T128" s="138"/>
      <c r="U128" s="376"/>
      <c r="V128" s="32"/>
      <c r="W128" s="94">
        <f>+W126+W127</f>
        <v>8.7522227763154206</v>
      </c>
      <c r="X128" s="20"/>
      <c r="Y128" s="269">
        <f t="shared" ref="Y128:AE128" si="95">+Y126+Y127</f>
        <v>0</v>
      </c>
      <c r="Z128" s="408">
        <f t="shared" si="95"/>
        <v>0</v>
      </c>
      <c r="AA128" s="30">
        <f t="shared" si="95"/>
        <v>0</v>
      </c>
      <c r="AB128" s="409">
        <f t="shared" si="95"/>
        <v>2.4938861548603168</v>
      </c>
      <c r="AC128" s="408">
        <f t="shared" si="95"/>
        <v>0.30824478392792232</v>
      </c>
      <c r="AD128" s="30">
        <f t="shared" si="95"/>
        <v>2.8021309387882392</v>
      </c>
      <c r="AE128" s="293">
        <f t="shared" si="95"/>
        <v>2.8021309387882392</v>
      </c>
      <c r="AF128" s="247"/>
      <c r="AG128" s="293">
        <f>SUM(AG126:AG127)</f>
        <v>11.554353715103659</v>
      </c>
      <c r="AH128" s="236"/>
      <c r="AI128" s="16"/>
    </row>
    <row r="129" spans="1:40" ht="22.5" customHeight="1" x14ac:dyDescent="0.35">
      <c r="A129" s="2" t="s">
        <v>70</v>
      </c>
      <c r="B129" s="6">
        <f>B128</f>
        <v>330.96716946388034</v>
      </c>
      <c r="C129" s="1">
        <f>C124+C127</f>
        <v>9.6881826127591081E-2</v>
      </c>
      <c r="D129" s="8">
        <f>D124+D128</f>
        <v>32.064703765940628</v>
      </c>
      <c r="E129" s="88"/>
      <c r="F129" s="404"/>
      <c r="G129" s="32"/>
      <c r="H129" s="88"/>
      <c r="I129" s="119"/>
      <c r="J129" s="32"/>
      <c r="K129" s="6">
        <f>+B129+E129+H129</f>
        <v>330.96716946388034</v>
      </c>
      <c r="L129" s="8">
        <f>L124+L128</f>
        <v>32.064703765940628</v>
      </c>
      <c r="M129" s="6">
        <f>M128</f>
        <v>687.40375149740464</v>
      </c>
      <c r="N129" s="6"/>
      <c r="O129" s="156"/>
      <c r="P129" s="156"/>
      <c r="Q129" s="156"/>
      <c r="R129" s="47"/>
      <c r="S129" s="8">
        <f>S124+S128</f>
        <v>1.3880826036480929</v>
      </c>
      <c r="T129" s="138"/>
      <c r="U129" s="376"/>
      <c r="V129" s="32"/>
      <c r="W129" s="10">
        <f>W124+W128</f>
        <v>33.452786369588722</v>
      </c>
      <c r="X129" s="48"/>
      <c r="Y129" s="265">
        <f t="shared" ref="Y129:AE129" si="96">Y124+Y128</f>
        <v>0</v>
      </c>
      <c r="Z129" s="353">
        <f t="shared" si="96"/>
        <v>0.74136645959909186</v>
      </c>
      <c r="AA129" s="8">
        <f t="shared" si="96"/>
        <v>0.74136645959909186</v>
      </c>
      <c r="AB129" s="231">
        <f t="shared" si="96"/>
        <v>2.4938861548603168</v>
      </c>
      <c r="AC129" s="353">
        <f t="shared" si="96"/>
        <v>0.30824478392792232</v>
      </c>
      <c r="AD129" s="8">
        <f t="shared" si="96"/>
        <v>2.8021309387882392</v>
      </c>
      <c r="AE129" s="266">
        <f t="shared" si="96"/>
        <v>3.543497398387331</v>
      </c>
      <c r="AF129" s="247"/>
      <c r="AG129" s="266">
        <f t="shared" ref="AG129" si="97">AG124+AG128</f>
        <v>36.996283767976053</v>
      </c>
      <c r="AH129" s="236"/>
      <c r="AI129" s="16"/>
    </row>
    <row r="130" spans="1:40" ht="12.6" customHeight="1" x14ac:dyDescent="0.35">
      <c r="A130" s="2"/>
      <c r="B130" s="88"/>
      <c r="C130" s="1"/>
      <c r="D130" s="8"/>
      <c r="E130" s="88"/>
      <c r="F130" s="404"/>
      <c r="G130" s="32"/>
      <c r="H130" s="88"/>
      <c r="I130" s="119"/>
      <c r="J130" s="32"/>
      <c r="K130" s="6"/>
      <c r="L130" s="8"/>
      <c r="M130" s="88"/>
      <c r="N130" s="88"/>
      <c r="O130" s="406"/>
      <c r="P130" s="406"/>
      <c r="Q130" s="406"/>
      <c r="R130" s="47"/>
      <c r="S130" s="8"/>
      <c r="T130" s="138"/>
      <c r="U130" s="376"/>
      <c r="V130" s="32"/>
      <c r="W130" s="10"/>
      <c r="X130" s="48"/>
      <c r="Y130" s="265"/>
      <c r="Z130" s="353"/>
      <c r="AA130" s="8"/>
      <c r="AB130" s="231"/>
      <c r="AC130" s="353"/>
      <c r="AD130" s="8"/>
      <c r="AE130" s="266"/>
      <c r="AF130" s="247"/>
      <c r="AG130" s="266"/>
      <c r="AH130" s="236"/>
      <c r="AI130" s="16"/>
    </row>
    <row r="131" spans="1:40" ht="22.5" customHeight="1" x14ac:dyDescent="0.35">
      <c r="A131" s="59" t="s">
        <v>82</v>
      </c>
      <c r="B131" s="88"/>
      <c r="C131" s="1"/>
      <c r="D131" s="8"/>
      <c r="E131" s="88"/>
      <c r="F131" s="404"/>
      <c r="G131" s="32"/>
      <c r="H131" s="88"/>
      <c r="I131" s="119"/>
      <c r="J131" s="32"/>
      <c r="K131" s="6"/>
      <c r="L131" s="8"/>
      <c r="M131" s="88"/>
      <c r="N131" s="88"/>
      <c r="O131" s="406"/>
      <c r="P131" s="406"/>
      <c r="Q131" s="406"/>
      <c r="R131" s="47"/>
      <c r="S131" s="8"/>
      <c r="T131" s="138"/>
      <c r="U131" s="376"/>
      <c r="V131" s="32"/>
      <c r="W131" s="10"/>
      <c r="X131" s="48"/>
      <c r="Y131" s="265"/>
      <c r="Z131" s="353"/>
      <c r="AA131" s="8"/>
      <c r="AB131" s="231"/>
      <c r="AC131" s="353"/>
      <c r="AD131" s="8"/>
      <c r="AE131" s="266"/>
      <c r="AF131" s="247"/>
      <c r="AG131" s="266"/>
      <c r="AH131" s="236"/>
      <c r="AI131" s="16"/>
    </row>
    <row r="132" spans="1:40" ht="22.5" customHeight="1" x14ac:dyDescent="0.35">
      <c r="A132" s="2" t="s">
        <v>49</v>
      </c>
      <c r="B132" s="6">
        <f>'2027 at 2026 Rates'!B132</f>
        <v>206.08247178878548</v>
      </c>
      <c r="C132" s="1">
        <f>C124</f>
        <v>7.4631461583590589E-2</v>
      </c>
      <c r="D132" s="8">
        <f>+B132*C132</f>
        <v>15.380236076356136</v>
      </c>
      <c r="E132" s="88"/>
      <c r="F132" s="404"/>
      <c r="G132" s="32"/>
      <c r="H132" s="88"/>
      <c r="I132" s="119"/>
      <c r="J132" s="32"/>
      <c r="K132" s="6">
        <f t="shared" ref="K132" si="98">+B132+E132+H132</f>
        <v>206.08247178878548</v>
      </c>
      <c r="L132" s="8">
        <f t="shared" ref="L132" si="99">+D132+G132+J132</f>
        <v>15.380236076356136</v>
      </c>
      <c r="M132" s="88"/>
      <c r="N132" s="88"/>
      <c r="O132" s="406"/>
      <c r="P132" s="406"/>
      <c r="Q132" s="406"/>
      <c r="R132" s="47"/>
      <c r="S132" s="8"/>
      <c r="T132" s="138"/>
      <c r="U132" s="376"/>
      <c r="V132" s="32"/>
      <c r="W132" s="10">
        <f>L132+S132+V132</f>
        <v>15.380236076356136</v>
      </c>
      <c r="X132" s="48"/>
      <c r="Y132" s="265">
        <v>0</v>
      </c>
      <c r="Z132" s="353">
        <v>0.46162473680687943</v>
      </c>
      <c r="AA132" s="8">
        <f>SUM(Y132:Z132)</f>
        <v>0.46162473680687943</v>
      </c>
      <c r="AB132" s="231">
        <v>0</v>
      </c>
      <c r="AC132" s="353">
        <v>0</v>
      </c>
      <c r="AD132" s="8">
        <f>SUM(AB132:AC132)</f>
        <v>0</v>
      </c>
      <c r="AE132" s="266">
        <f>AA132+AD132</f>
        <v>0.46162473680687943</v>
      </c>
      <c r="AF132" s="247"/>
      <c r="AG132" s="266">
        <f>W132+AE132</f>
        <v>15.841860813163015</v>
      </c>
      <c r="AH132" s="236"/>
      <c r="AI132" s="16"/>
    </row>
    <row r="133" spans="1:40" ht="22.5" customHeight="1" x14ac:dyDescent="0.35">
      <c r="A133" s="2" t="s">
        <v>50</v>
      </c>
      <c r="B133" s="6"/>
      <c r="C133" s="1"/>
      <c r="D133" s="8"/>
      <c r="E133" s="88"/>
      <c r="F133" s="404"/>
      <c r="G133" s="32"/>
      <c r="H133" s="88"/>
      <c r="I133" s="119"/>
      <c r="J133" s="32"/>
      <c r="K133" s="6"/>
      <c r="L133" s="8"/>
      <c r="M133" s="88"/>
      <c r="N133" s="88"/>
      <c r="O133" s="406"/>
      <c r="P133" s="406"/>
      <c r="Q133" s="406"/>
      <c r="R133" s="47"/>
      <c r="S133" s="8"/>
      <c r="T133" s="138"/>
      <c r="U133" s="376"/>
      <c r="V133" s="32"/>
      <c r="W133" s="10"/>
      <c r="X133" s="48"/>
      <c r="Y133" s="265"/>
      <c r="Z133" s="353"/>
      <c r="AA133" s="8"/>
      <c r="AB133" s="231"/>
      <c r="AC133" s="353"/>
      <c r="AD133" s="8"/>
      <c r="AE133" s="266"/>
      <c r="AF133" s="247"/>
      <c r="AG133" s="266"/>
      <c r="AH133" s="236"/>
      <c r="AI133" s="16"/>
    </row>
    <row r="134" spans="1:40" ht="22.5" customHeight="1" x14ac:dyDescent="0.35">
      <c r="A134" s="2" t="s">
        <v>67</v>
      </c>
      <c r="B134" s="6">
        <f>'2027 at 2026 Rates'!B134</f>
        <v>124.78122714914032</v>
      </c>
      <c r="C134" s="1">
        <f>C126</f>
        <v>2.2250364544000499E-2</v>
      </c>
      <c r="D134" s="8">
        <f>+B134*C134</f>
        <v>2.7764277923161043</v>
      </c>
      <c r="E134" s="88"/>
      <c r="F134" s="404"/>
      <c r="G134" s="32"/>
      <c r="H134" s="88"/>
      <c r="I134" s="119"/>
      <c r="J134" s="32"/>
      <c r="K134" s="6">
        <f>+B134+E134+H134</f>
        <v>124.78122714914032</v>
      </c>
      <c r="L134" s="8">
        <f>+D134+G134+J134</f>
        <v>2.7764277923161043</v>
      </c>
      <c r="M134" s="6">
        <f>'2027 at 2026 Rates'!M134</f>
        <v>365.45778109385549</v>
      </c>
      <c r="N134" s="33">
        <f>N126</f>
        <v>10.006287512777089</v>
      </c>
      <c r="O134" s="424">
        <f>O115</f>
        <v>2.326964041667503</v>
      </c>
      <c r="P134" s="424">
        <f>P126</f>
        <v>-7.6669755718335519</v>
      </c>
      <c r="Q134" s="156"/>
      <c r="R134" s="47">
        <f>SUM(N134:Q134)</f>
        <v>4.6662759826110403</v>
      </c>
      <c r="S134" s="47">
        <f>+M134*R134/1000</f>
        <v>1.7053268665765808</v>
      </c>
      <c r="T134" s="138"/>
      <c r="U134" s="376"/>
      <c r="V134" s="32"/>
      <c r="W134" s="10">
        <f>L134+S134+V134</f>
        <v>4.4817546588926849</v>
      </c>
      <c r="X134" s="48"/>
      <c r="Y134" s="265"/>
      <c r="Z134" s="353"/>
      <c r="AA134" s="8">
        <f t="shared" ref="AA134:AA135" si="100">SUM(Y134:Z134)</f>
        <v>0</v>
      </c>
      <c r="AB134" s="231">
        <v>0.94024484445936152</v>
      </c>
      <c r="AC134" s="353">
        <v>0.11621443438982966</v>
      </c>
      <c r="AD134" s="8">
        <f>SUM(AB134:AC134)</f>
        <v>1.0564592788491911</v>
      </c>
      <c r="AE134" s="266">
        <f>AA134+AD134</f>
        <v>1.0564592788491911</v>
      </c>
      <c r="AF134" s="247"/>
      <c r="AG134" s="266">
        <f>W134+AE134</f>
        <v>5.538213937741876</v>
      </c>
      <c r="AH134" s="236"/>
      <c r="AI134" s="16"/>
    </row>
    <row r="135" spans="1:40" ht="22.5" customHeight="1" x14ac:dyDescent="0.35">
      <c r="A135" s="2" t="s">
        <v>68</v>
      </c>
      <c r="B135" s="115">
        <f>'2027 at 2026 Rates'!B135</f>
        <v>81.301244639645162</v>
      </c>
      <c r="C135" s="1">
        <f>+C134</f>
        <v>2.2250364544000499E-2</v>
      </c>
      <c r="D135" s="30">
        <f>+B135*C135</f>
        <v>1.8089823311130713</v>
      </c>
      <c r="E135" s="88"/>
      <c r="F135" s="404"/>
      <c r="G135" s="32"/>
      <c r="H135" s="88"/>
      <c r="I135" s="119"/>
      <c r="J135" s="32"/>
      <c r="K135" s="6">
        <f>+B135+E135+H135</f>
        <v>81.301244639645162</v>
      </c>
      <c r="L135" s="8">
        <f>+D135+G135+J135</f>
        <v>1.8089823311130713</v>
      </c>
      <c r="M135" s="115">
        <f>'2027 at 2026 Rates'!M135</f>
        <v>282.80653154301581</v>
      </c>
      <c r="N135" s="33">
        <f>N134</f>
        <v>10.006287512777089</v>
      </c>
      <c r="O135" s="424">
        <f>O134</f>
        <v>2.326964041667503</v>
      </c>
      <c r="P135" s="424">
        <f>P134</f>
        <v>-7.6669755718335519</v>
      </c>
      <c r="Q135" s="424">
        <f>Q108</f>
        <v>-0.32</v>
      </c>
      <c r="R135" s="47">
        <f>SUM(N135:Q135)</f>
        <v>4.34627598261104</v>
      </c>
      <c r="S135" s="30">
        <f>+M135*R135/1000</f>
        <v>1.229155235770941</v>
      </c>
      <c r="T135" s="138"/>
      <c r="U135" s="376"/>
      <c r="V135" s="32"/>
      <c r="W135" s="90">
        <f>L135+S135+V135</f>
        <v>3.0381375668840125</v>
      </c>
      <c r="X135" s="50"/>
      <c r="Y135" s="268"/>
      <c r="Z135" s="402"/>
      <c r="AA135" s="8">
        <f t="shared" si="100"/>
        <v>0</v>
      </c>
      <c r="AB135" s="401">
        <v>0.61261680035563204</v>
      </c>
      <c r="AC135" s="402">
        <v>7.5719548339532636E-2</v>
      </c>
      <c r="AD135" s="8">
        <f>SUM(AB135:AC135)</f>
        <v>0.68833634869516469</v>
      </c>
      <c r="AE135" s="266">
        <f>AA135+AD135</f>
        <v>0.68833634869516469</v>
      </c>
      <c r="AF135" s="247"/>
      <c r="AG135" s="266">
        <f>W135+AE135</f>
        <v>3.7264739155791773</v>
      </c>
      <c r="AH135" s="236"/>
      <c r="AI135" s="16"/>
    </row>
    <row r="136" spans="1:40" ht="22.5" customHeight="1" x14ac:dyDescent="0.35">
      <c r="A136" s="2" t="s">
        <v>69</v>
      </c>
      <c r="B136" s="6">
        <f>SUM(B134:B135)</f>
        <v>206.08247178878548</v>
      </c>
      <c r="C136" s="1"/>
      <c r="D136" s="32">
        <f>SUM(D134:D135)</f>
        <v>4.5854101234291758</v>
      </c>
      <c r="E136" s="88"/>
      <c r="F136" s="404"/>
      <c r="G136" s="32"/>
      <c r="H136" s="88"/>
      <c r="I136" s="119"/>
      <c r="J136" s="32"/>
      <c r="K136" s="6">
        <f>+B136+E136+H136</f>
        <v>206.08247178878548</v>
      </c>
      <c r="L136" s="8">
        <f>+D136+G136+J136</f>
        <v>4.5854101234291758</v>
      </c>
      <c r="M136" s="6">
        <f>SUM(M134:M135)</f>
        <v>648.2643126368713</v>
      </c>
      <c r="N136" s="6"/>
      <c r="O136" s="156"/>
      <c r="P136" s="156"/>
      <c r="Q136" s="156"/>
      <c r="R136" s="47"/>
      <c r="S136" s="32">
        <f>SUM(S134:S135)</f>
        <v>2.9344821023475216</v>
      </c>
      <c r="T136" s="138"/>
      <c r="U136" s="376"/>
      <c r="V136" s="32"/>
      <c r="W136" s="94">
        <f>+W134+W135</f>
        <v>7.5198922257766974</v>
      </c>
      <c r="X136" s="20"/>
      <c r="Y136" s="269">
        <f t="shared" ref="Y136:AE136" si="101">+Y134+Y135</f>
        <v>0</v>
      </c>
      <c r="Z136" s="408">
        <f t="shared" si="101"/>
        <v>0</v>
      </c>
      <c r="AA136" s="30">
        <f t="shared" si="101"/>
        <v>0</v>
      </c>
      <c r="AB136" s="409">
        <f t="shared" si="101"/>
        <v>1.5528616448149934</v>
      </c>
      <c r="AC136" s="408">
        <f t="shared" si="101"/>
        <v>0.1919339827293623</v>
      </c>
      <c r="AD136" s="30">
        <f t="shared" si="101"/>
        <v>1.7447956275443559</v>
      </c>
      <c r="AE136" s="293">
        <f t="shared" si="101"/>
        <v>1.7447956275443559</v>
      </c>
      <c r="AF136" s="247"/>
      <c r="AG136" s="293">
        <f>SUM(AG134:AG135)</f>
        <v>9.2646878533210533</v>
      </c>
      <c r="AH136" s="236"/>
      <c r="AI136" s="16"/>
    </row>
    <row r="137" spans="1:40" ht="22.5" customHeight="1" x14ac:dyDescent="0.35">
      <c r="A137" s="2" t="s">
        <v>70</v>
      </c>
      <c r="B137" s="6">
        <f>B136</f>
        <v>206.08247178878548</v>
      </c>
      <c r="C137" s="1">
        <f>C132+C135</f>
        <v>9.6881826127591081E-2</v>
      </c>
      <c r="D137" s="8">
        <f>D132+D136</f>
        <v>19.965646199785311</v>
      </c>
      <c r="E137" s="88"/>
      <c r="F137" s="404"/>
      <c r="G137" s="32"/>
      <c r="H137" s="88"/>
      <c r="I137" s="119"/>
      <c r="J137" s="32"/>
      <c r="K137" s="6">
        <f>+B137+E137+H137</f>
        <v>206.08247178878548</v>
      </c>
      <c r="L137" s="8">
        <f>L132+L136</f>
        <v>19.965646199785311</v>
      </c>
      <c r="M137" s="6">
        <f>M136</f>
        <v>648.2643126368713</v>
      </c>
      <c r="N137" s="6"/>
      <c r="O137" s="156"/>
      <c r="P137" s="156"/>
      <c r="Q137" s="156"/>
      <c r="R137" s="47"/>
      <c r="S137" s="8">
        <f>S132+S136</f>
        <v>2.9344821023475216</v>
      </c>
      <c r="T137" s="138"/>
      <c r="U137" s="376"/>
      <c r="V137" s="32"/>
      <c r="W137" s="10">
        <f>W132+W136</f>
        <v>22.900128302132835</v>
      </c>
      <c r="X137" s="48"/>
      <c r="Y137" s="265">
        <f t="shared" ref="Y137:AE137" si="102">Y132+Y136</f>
        <v>0</v>
      </c>
      <c r="Z137" s="353">
        <f t="shared" si="102"/>
        <v>0.46162473680687943</v>
      </c>
      <c r="AA137" s="8">
        <f t="shared" si="102"/>
        <v>0.46162473680687943</v>
      </c>
      <c r="AB137" s="231">
        <f t="shared" si="102"/>
        <v>1.5528616448149934</v>
      </c>
      <c r="AC137" s="353">
        <f t="shared" si="102"/>
        <v>0.1919339827293623</v>
      </c>
      <c r="AD137" s="8">
        <f t="shared" si="102"/>
        <v>1.7447956275443559</v>
      </c>
      <c r="AE137" s="266">
        <f t="shared" si="102"/>
        <v>2.2064203643512355</v>
      </c>
      <c r="AF137" s="247"/>
      <c r="AG137" s="266">
        <f t="shared" ref="AG137" si="103">AG132+AG136</f>
        <v>25.106548666484066</v>
      </c>
      <c r="AH137" s="236"/>
      <c r="AI137" s="16"/>
    </row>
    <row r="138" spans="1:40" ht="9" customHeight="1" x14ac:dyDescent="0.35">
      <c r="A138" s="2"/>
      <c r="B138" s="88"/>
      <c r="C138" s="1"/>
      <c r="D138" s="8"/>
      <c r="E138" s="88"/>
      <c r="F138" s="404"/>
      <c r="G138" s="32"/>
      <c r="H138" s="88"/>
      <c r="I138" s="119"/>
      <c r="J138" s="32"/>
      <c r="K138" s="6"/>
      <c r="L138" s="8"/>
      <c r="M138" s="88"/>
      <c r="N138" s="88"/>
      <c r="O138" s="406"/>
      <c r="P138" s="406"/>
      <c r="Q138" s="406"/>
      <c r="R138" s="47"/>
      <c r="S138" s="8"/>
      <c r="T138" s="138"/>
      <c r="U138" s="376"/>
      <c r="V138" s="32"/>
      <c r="W138" s="10"/>
      <c r="X138" s="48"/>
      <c r="Y138" s="265"/>
      <c r="Z138" s="353"/>
      <c r="AA138" s="8"/>
      <c r="AB138" s="231"/>
      <c r="AC138" s="353"/>
      <c r="AD138" s="8"/>
      <c r="AE138" s="266"/>
      <c r="AF138" s="247"/>
      <c r="AG138" s="266"/>
      <c r="AH138" s="236"/>
      <c r="AI138" s="16"/>
    </row>
    <row r="139" spans="1:40" ht="22.5" customHeight="1" x14ac:dyDescent="0.35">
      <c r="A139" s="59" t="s">
        <v>83</v>
      </c>
      <c r="B139" s="6">
        <f>B129+B137</f>
        <v>537.04964125266588</v>
      </c>
      <c r="C139" s="1"/>
      <c r="D139" s="8">
        <f>D129+D137</f>
        <v>52.030349965725939</v>
      </c>
      <c r="E139" s="88"/>
      <c r="F139" s="404"/>
      <c r="G139" s="32"/>
      <c r="H139" s="88"/>
      <c r="I139" s="119"/>
      <c r="J139" s="32"/>
      <c r="K139" s="6">
        <f t="shared" ref="K139:S139" si="104">K129+K137</f>
        <v>537.04964125266588</v>
      </c>
      <c r="L139" s="8">
        <f t="shared" si="104"/>
        <v>52.030349965725939</v>
      </c>
      <c r="M139" s="88">
        <f t="shared" si="104"/>
        <v>1335.6680641342759</v>
      </c>
      <c r="N139" s="6"/>
      <c r="O139" s="406"/>
      <c r="P139" s="406"/>
      <c r="Q139" s="406"/>
      <c r="R139" s="47"/>
      <c r="S139" s="8">
        <f t="shared" si="104"/>
        <v>4.3225647059956147</v>
      </c>
      <c r="T139" s="138"/>
      <c r="U139" s="376"/>
      <c r="V139" s="32"/>
      <c r="W139" s="10">
        <f t="shared" ref="W139" si="105">W129+W137</f>
        <v>56.352914671721557</v>
      </c>
      <c r="X139" s="48"/>
      <c r="Y139" s="265">
        <f t="shared" ref="Y139:AE139" si="106">Y129+Y137</f>
        <v>0</v>
      </c>
      <c r="Z139" s="353">
        <f t="shared" si="106"/>
        <v>1.2029911964059714</v>
      </c>
      <c r="AA139" s="8">
        <f t="shared" si="106"/>
        <v>1.2029911964059714</v>
      </c>
      <c r="AB139" s="231">
        <f t="shared" si="106"/>
        <v>4.0467477996753107</v>
      </c>
      <c r="AC139" s="353">
        <f t="shared" si="106"/>
        <v>0.50017876665728456</v>
      </c>
      <c r="AD139" s="8">
        <f t="shared" si="106"/>
        <v>4.5469265663325951</v>
      </c>
      <c r="AE139" s="266">
        <f t="shared" si="106"/>
        <v>5.7499177627385665</v>
      </c>
      <c r="AF139" s="247"/>
      <c r="AG139" s="266">
        <f>W139+AE139</f>
        <v>62.102832434460126</v>
      </c>
      <c r="AH139" s="236"/>
      <c r="AI139" s="199"/>
    </row>
    <row r="140" spans="1:40" ht="12.6" customHeight="1" x14ac:dyDescent="0.35">
      <c r="A140" s="59"/>
      <c r="B140" s="88"/>
      <c r="C140" s="1"/>
      <c r="D140" s="32"/>
      <c r="E140" s="88"/>
      <c r="F140" s="404"/>
      <c r="G140" s="32"/>
      <c r="H140" s="88"/>
      <c r="I140" s="119"/>
      <c r="J140" s="32"/>
      <c r="K140" s="88"/>
      <c r="L140" s="32"/>
      <c r="M140" s="88"/>
      <c r="N140" s="88"/>
      <c r="O140" s="406"/>
      <c r="P140" s="406"/>
      <c r="Q140" s="406"/>
      <c r="R140" s="47"/>
      <c r="S140" s="32"/>
      <c r="T140" s="138"/>
      <c r="U140" s="376"/>
      <c r="V140" s="32"/>
      <c r="W140" s="94"/>
      <c r="X140" s="20"/>
      <c r="Y140" s="269"/>
      <c r="Z140" s="408"/>
      <c r="AA140" s="32"/>
      <c r="AB140" s="409"/>
      <c r="AC140" s="408"/>
      <c r="AD140" s="32"/>
      <c r="AE140" s="267"/>
      <c r="AF140" s="247"/>
      <c r="AG140" s="267"/>
      <c r="AH140" s="236"/>
      <c r="AI140" s="16"/>
    </row>
    <row r="141" spans="1:40" ht="22.5" customHeight="1" x14ac:dyDescent="0.35">
      <c r="A141" s="59" t="s">
        <v>84</v>
      </c>
      <c r="B141" s="88"/>
      <c r="C141" s="1"/>
      <c r="D141" s="32"/>
      <c r="E141" s="88"/>
      <c r="F141" s="404"/>
      <c r="G141" s="32"/>
      <c r="H141" s="88"/>
      <c r="I141" s="119"/>
      <c r="J141" s="32"/>
      <c r="K141" s="88"/>
      <c r="L141" s="32"/>
      <c r="M141" s="88"/>
      <c r="N141" s="88"/>
      <c r="O141" s="406"/>
      <c r="P141" s="406"/>
      <c r="Q141" s="406"/>
      <c r="R141" s="47"/>
      <c r="S141" s="32"/>
      <c r="T141" s="138"/>
      <c r="U141" s="376"/>
      <c r="V141" s="32"/>
      <c r="W141" s="94"/>
      <c r="X141" s="20"/>
      <c r="Y141" s="269"/>
      <c r="Z141" s="408"/>
      <c r="AA141" s="32"/>
      <c r="AB141" s="409"/>
      <c r="AC141" s="408"/>
      <c r="AD141" s="32"/>
      <c r="AE141" s="267"/>
      <c r="AF141" s="247"/>
      <c r="AG141" s="267"/>
      <c r="AH141" s="236"/>
      <c r="AI141" s="16"/>
    </row>
    <row r="142" spans="1:40" ht="22.5" customHeight="1" x14ac:dyDescent="0.35">
      <c r="A142" s="2" t="s">
        <v>49</v>
      </c>
      <c r="B142" s="6">
        <f>B105+B113+B124+B132</f>
        <v>631.16437122774573</v>
      </c>
      <c r="C142" s="1">
        <f>D142/B142</f>
        <v>7.4662468365004078E-2</v>
      </c>
      <c r="D142" s="8">
        <f>D105+D113+D124+D132</f>
        <v>47.124289899909257</v>
      </c>
      <c r="E142" s="88"/>
      <c r="F142" s="404"/>
      <c r="G142" s="32"/>
      <c r="H142" s="88"/>
      <c r="I142" s="119"/>
      <c r="J142" s="32"/>
      <c r="K142" s="6">
        <f>K105+K113+K124+K132</f>
        <v>631.16437122774573</v>
      </c>
      <c r="L142" s="8">
        <f>L105+L113+L124+L132</f>
        <v>47.124289899909257</v>
      </c>
      <c r="M142" s="6">
        <f>M105+M124</f>
        <v>0</v>
      </c>
      <c r="N142" s="6"/>
      <c r="O142" s="156"/>
      <c r="P142" s="156"/>
      <c r="Q142" s="156"/>
      <c r="R142" s="47"/>
      <c r="S142" s="8">
        <f>S105+S124</f>
        <v>0</v>
      </c>
      <c r="T142" s="138"/>
      <c r="U142" s="376"/>
      <c r="V142" s="32"/>
      <c r="W142" s="10">
        <f>L142+S142+V142</f>
        <v>47.124289899909257</v>
      </c>
      <c r="X142" s="48"/>
      <c r="Y142" s="265">
        <f>Y105+Y113+Y124+Y132</f>
        <v>0</v>
      </c>
      <c r="Z142" s="353">
        <f>Z105+Z113+Z124+Z132</f>
        <v>1.4354545794444187</v>
      </c>
      <c r="AA142" s="8">
        <f>SUM(Y142:Z142)</f>
        <v>1.4354545794444187</v>
      </c>
      <c r="AB142" s="231">
        <f>AB105+AB113+AB124+AB132</f>
        <v>0</v>
      </c>
      <c r="AC142" s="353">
        <f>AC105+AC113+AC124+AC132</f>
        <v>0</v>
      </c>
      <c r="AD142" s="8">
        <f>SUM(AB142:AC142)</f>
        <v>0</v>
      </c>
      <c r="AE142" s="266">
        <f>AA142+AD142</f>
        <v>1.4354545794444187</v>
      </c>
      <c r="AF142" s="247"/>
      <c r="AG142" s="266">
        <f>W142+AE142</f>
        <v>48.559744479353675</v>
      </c>
      <c r="AH142" s="236"/>
      <c r="AI142" s="16"/>
    </row>
    <row r="143" spans="1:40" ht="22.5" customHeight="1" x14ac:dyDescent="0.35">
      <c r="A143" s="2" t="s">
        <v>50</v>
      </c>
      <c r="B143" s="88">
        <f>B109+B117+B128+B136</f>
        <v>631.16437122774573</v>
      </c>
      <c r="C143" s="1">
        <f>D143/B143</f>
        <v>2.2250364544000499E-2</v>
      </c>
      <c r="D143" s="32">
        <f>D109+D117+D128+D136</f>
        <v>14.043637347002202</v>
      </c>
      <c r="E143" s="88"/>
      <c r="F143" s="404"/>
      <c r="G143" s="32"/>
      <c r="H143" s="88"/>
      <c r="I143" s="119"/>
      <c r="J143" s="32"/>
      <c r="K143" s="6">
        <f>K109+K117+K128+K136</f>
        <v>631.16437122774573</v>
      </c>
      <c r="L143" s="32">
        <f>L109+L117+L128+L136</f>
        <v>14.043637347002202</v>
      </c>
      <c r="M143" s="88">
        <f>M109+M117+M128+M136</f>
        <v>1521.088636727115</v>
      </c>
      <c r="N143" s="6"/>
      <c r="O143" s="406"/>
      <c r="P143" s="406"/>
      <c r="Q143" s="406"/>
      <c r="R143" s="47"/>
      <c r="S143" s="32">
        <f>S109+S117+S128+S136</f>
        <v>6.4023994149740959</v>
      </c>
      <c r="T143" s="138"/>
      <c r="U143" s="376"/>
      <c r="V143" s="32"/>
      <c r="W143" s="90">
        <f>L143+S143+V143</f>
        <v>20.446036761976298</v>
      </c>
      <c r="X143" s="50"/>
      <c r="Y143" s="268">
        <f>Y109+Y117+Y128+Y136</f>
        <v>0</v>
      </c>
      <c r="Z143" s="402">
        <f>Z109+Z117+Z128+Z136</f>
        <v>0</v>
      </c>
      <c r="AA143" s="8">
        <f>SUM(Y143:Z143)</f>
        <v>0</v>
      </c>
      <c r="AB143" s="401">
        <f>AB109+AB117+AB128+AB136</f>
        <v>4.7559160909999996</v>
      </c>
      <c r="AC143" s="402">
        <f>AC109+AC117+AC128+AC136</f>
        <v>0.58783209690329041</v>
      </c>
      <c r="AD143" s="8">
        <f>SUM(AB143:AC143)</f>
        <v>5.34374818790329</v>
      </c>
      <c r="AE143" s="293">
        <f>AA143+AD143</f>
        <v>5.34374818790329</v>
      </c>
      <c r="AF143" s="247"/>
      <c r="AG143" s="293">
        <f>W143+AE143</f>
        <v>25.789784949879589</v>
      </c>
      <c r="AH143" s="236"/>
      <c r="AI143" s="199"/>
    </row>
    <row r="144" spans="1:40" s="16" customFormat="1" ht="17.25" customHeight="1" x14ac:dyDescent="0.2">
      <c r="A144" s="2" t="s">
        <v>70</v>
      </c>
      <c r="B144" s="6">
        <f>B110+B118+B129+B137</f>
        <v>631.16437122774573</v>
      </c>
      <c r="C144" s="123"/>
      <c r="D144" s="8">
        <f>SUM(D142:D143)</f>
        <v>61.167927246911461</v>
      </c>
      <c r="E144" s="6"/>
      <c r="F144" s="404"/>
      <c r="G144" s="8"/>
      <c r="H144" s="6"/>
      <c r="I144" s="1"/>
      <c r="J144" s="8"/>
      <c r="K144" s="6">
        <f>K110+K118+K129+K137</f>
        <v>631.16437122774573</v>
      </c>
      <c r="L144" s="8">
        <f>SUM(L142:L143)</f>
        <v>61.167927246911461</v>
      </c>
      <c r="M144" s="131">
        <f>M143</f>
        <v>1521.088636727115</v>
      </c>
      <c r="N144" s="160"/>
      <c r="O144" s="139"/>
      <c r="P144" s="139"/>
      <c r="Q144" s="139"/>
      <c r="R144" s="47"/>
      <c r="S144" s="8">
        <f>SUM(S142:S143)</f>
        <v>6.4023994149740959</v>
      </c>
      <c r="T144" s="102"/>
      <c r="U144" s="369"/>
      <c r="V144" s="8"/>
      <c r="W144" s="10">
        <f>SUM(W142:W143)</f>
        <v>67.570326661885559</v>
      </c>
      <c r="X144" s="48"/>
      <c r="Y144" s="250">
        <f t="shared" ref="Y144:AE144" si="107">SUM(Y142:Y143)</f>
        <v>0</v>
      </c>
      <c r="Z144" s="249">
        <f t="shared" si="107"/>
        <v>1.4354545794444187</v>
      </c>
      <c r="AA144" s="124">
        <f t="shared" si="107"/>
        <v>1.4354545794444187</v>
      </c>
      <c r="AB144" s="426">
        <f t="shared" si="107"/>
        <v>4.7559160909999996</v>
      </c>
      <c r="AC144" s="249">
        <f t="shared" si="107"/>
        <v>0.58783209690329041</v>
      </c>
      <c r="AD144" s="124">
        <f t="shared" si="107"/>
        <v>5.34374818790329</v>
      </c>
      <c r="AE144" s="295">
        <f t="shared" si="107"/>
        <v>6.7792027673477087</v>
      </c>
      <c r="AF144" s="247"/>
      <c r="AG144" s="295">
        <f>SUM(AG142:AG143)</f>
        <v>74.349529429233257</v>
      </c>
      <c r="AH144" s="199"/>
      <c r="AI144" s="199">
        <v>3936313</v>
      </c>
      <c r="AJ144" s="244">
        <f>AB144*1000000</f>
        <v>4755916.091</v>
      </c>
      <c r="AK144" s="244">
        <f>AI144-AJ144</f>
        <v>-819603.09100000001</v>
      </c>
      <c r="AL144" s="209">
        <v>328691.00664287386</v>
      </c>
      <c r="AM144" s="199">
        <f>AC144*1000000</f>
        <v>587832.09690329037</v>
      </c>
      <c r="AN144" s="199">
        <f>AL144-AM144</f>
        <v>-259141.0902604165</v>
      </c>
    </row>
    <row r="145" spans="1:40" ht="18" customHeight="1" x14ac:dyDescent="0.35">
      <c r="A145" s="133"/>
      <c r="B145" s="140"/>
      <c r="C145" s="1"/>
      <c r="D145" s="141"/>
      <c r="E145" s="140"/>
      <c r="F145" s="307"/>
      <c r="G145" s="141"/>
      <c r="H145" s="140"/>
      <c r="I145" s="142"/>
      <c r="J145" s="141"/>
      <c r="K145" s="140"/>
      <c r="L145" s="141"/>
      <c r="M145" s="140"/>
      <c r="N145" s="88"/>
      <c r="O145" s="143"/>
      <c r="P145" s="143"/>
      <c r="Q145" s="143"/>
      <c r="R145" s="109"/>
      <c r="S145" s="141"/>
      <c r="T145" s="144"/>
      <c r="U145" s="311"/>
      <c r="V145" s="141"/>
      <c r="W145" s="111"/>
      <c r="X145" s="101"/>
      <c r="Y145" s="270"/>
      <c r="Z145" s="159"/>
      <c r="AA145" s="224"/>
      <c r="AB145" s="411"/>
      <c r="AC145" s="159"/>
      <c r="AD145" s="224"/>
      <c r="AE145" s="271"/>
      <c r="AF145" s="247"/>
      <c r="AG145" s="271"/>
      <c r="AH145" s="236"/>
      <c r="AI145" s="16"/>
    </row>
    <row r="146" spans="1:40" ht="18" customHeight="1" x14ac:dyDescent="0.35">
      <c r="A146" s="59" t="s">
        <v>85</v>
      </c>
      <c r="B146" s="88"/>
      <c r="C146" s="1"/>
      <c r="D146" s="32"/>
      <c r="E146" s="88"/>
      <c r="F146" s="404"/>
      <c r="G146" s="32"/>
      <c r="H146" s="88"/>
      <c r="I146" s="119"/>
      <c r="J146" s="32"/>
      <c r="K146" s="88"/>
      <c r="L146" s="32"/>
      <c r="M146" s="88"/>
      <c r="N146" s="88"/>
      <c r="O146" s="406"/>
      <c r="P146" s="406"/>
      <c r="Q146" s="406"/>
      <c r="R146" s="47"/>
      <c r="S146" s="32"/>
      <c r="T146" s="146"/>
      <c r="U146" s="427"/>
      <c r="V146" s="32"/>
      <c r="W146" s="103"/>
      <c r="X146" s="101"/>
      <c r="Y146" s="270"/>
      <c r="Z146" s="159"/>
      <c r="AA146" s="224"/>
      <c r="AB146" s="411"/>
      <c r="AC146" s="159"/>
      <c r="AD146" s="224"/>
      <c r="AE146" s="271"/>
      <c r="AF146" s="247"/>
      <c r="AG146" s="271"/>
      <c r="AH146" s="236"/>
      <c r="AI146" s="16"/>
    </row>
    <row r="147" spans="1:40" ht="18" customHeight="1" x14ac:dyDescent="0.35">
      <c r="A147" s="2" t="s">
        <v>49</v>
      </c>
      <c r="B147" s="6">
        <f>B94+B99+B142</f>
        <v>1299.3300527673671</v>
      </c>
      <c r="C147" s="1"/>
      <c r="D147" s="8">
        <f>D94+D99+D142</f>
        <v>99.410324560138008</v>
      </c>
      <c r="E147" s="6">
        <f>E94+E99+E142</f>
        <v>92.199393993134038</v>
      </c>
      <c r="F147" s="404"/>
      <c r="G147" s="8">
        <f>G94+G99+G142</f>
        <v>7.6827205965759164</v>
      </c>
      <c r="H147" s="6">
        <f>H94+H99+H142</f>
        <v>0</v>
      </c>
      <c r="I147" s="1"/>
      <c r="J147" s="8">
        <f>J94+J99+J142</f>
        <v>0</v>
      </c>
      <c r="K147" s="6">
        <f t="shared" ref="K147:K149" si="108">+B147+E147+H147</f>
        <v>1391.5294467605011</v>
      </c>
      <c r="L147" s="8">
        <f>D147+G147+J147</f>
        <v>107.09304515671393</v>
      </c>
      <c r="M147" s="6">
        <f>M94+M99+M142</f>
        <v>0</v>
      </c>
      <c r="N147" s="6"/>
      <c r="O147" s="156"/>
      <c r="P147" s="156"/>
      <c r="Q147" s="156"/>
      <c r="R147" s="47"/>
      <c r="S147" s="8">
        <f>S94+S99+S142</f>
        <v>0</v>
      </c>
      <c r="T147" s="146"/>
      <c r="U147" s="427"/>
      <c r="V147" s="32"/>
      <c r="W147" s="10">
        <f>L147+S147+V147</f>
        <v>107.09304515671393</v>
      </c>
      <c r="X147" s="48"/>
      <c r="Y147" s="265">
        <f t="shared" ref="Y147:AC148" si="109">Y94+Y99+Y142</f>
        <v>0</v>
      </c>
      <c r="Z147" s="353">
        <f>Z94+Z99+Z142</f>
        <v>2.8374892555148072</v>
      </c>
      <c r="AA147" s="8">
        <f>AA94+AA99+AA142</f>
        <v>2.8374892555148072</v>
      </c>
      <c r="AB147" s="231">
        <f t="shared" si="109"/>
        <v>0</v>
      </c>
      <c r="AC147" s="353">
        <f t="shared" si="109"/>
        <v>0</v>
      </c>
      <c r="AD147" s="8">
        <f t="shared" ref="AD147:AD148" si="110">SUM(AB147:AC147)</f>
        <v>0</v>
      </c>
      <c r="AE147" s="266">
        <f>AA147+AD147</f>
        <v>2.8374892555148072</v>
      </c>
      <c r="AF147" s="247"/>
      <c r="AG147" s="266">
        <f>W147+AE147</f>
        <v>109.93053441222874</v>
      </c>
      <c r="AH147" s="236"/>
      <c r="AI147" s="16"/>
    </row>
    <row r="148" spans="1:40" ht="18" customHeight="1" x14ac:dyDescent="0.35">
      <c r="A148" s="2" t="s">
        <v>50</v>
      </c>
      <c r="B148" s="6">
        <f>B95+B100+B143</f>
        <v>1299.3300527673671</v>
      </c>
      <c r="C148" s="1"/>
      <c r="D148" s="32">
        <f>D95+D100+D143</f>
        <v>34.840046978126303</v>
      </c>
      <c r="E148" s="6">
        <f>E95+E100+E143</f>
        <v>92.199393993134038</v>
      </c>
      <c r="F148" s="404"/>
      <c r="G148" s="32">
        <f>G95+G100+G143</f>
        <v>2.7174485187829336</v>
      </c>
      <c r="H148" s="6">
        <f>H95+H100+H143</f>
        <v>0</v>
      </c>
      <c r="I148" s="1"/>
      <c r="J148" s="32">
        <f>J95+J100+J143</f>
        <v>0</v>
      </c>
      <c r="K148" s="6">
        <f t="shared" si="108"/>
        <v>1391.5294467605011</v>
      </c>
      <c r="L148" s="30">
        <f>D148+G148+J148</f>
        <v>37.557495496909233</v>
      </c>
      <c r="M148" s="6">
        <f>M95+M100+M143</f>
        <v>3927.4996404909543</v>
      </c>
      <c r="N148" s="6"/>
      <c r="O148" s="156"/>
      <c r="P148" s="156"/>
      <c r="Q148" s="156"/>
      <c r="R148" s="47"/>
      <c r="S148" s="32">
        <f>S95+S100+S143</f>
        <v>30.502508828502549</v>
      </c>
      <c r="T148" s="146"/>
      <c r="U148" s="427"/>
      <c r="V148" s="32"/>
      <c r="W148" s="10">
        <f>L148+S148+V148</f>
        <v>68.060004325411782</v>
      </c>
      <c r="X148" s="48"/>
      <c r="Y148" s="265">
        <f t="shared" si="109"/>
        <v>0</v>
      </c>
      <c r="Z148" s="353">
        <f t="shared" si="109"/>
        <v>0</v>
      </c>
      <c r="AA148" s="8">
        <f t="shared" si="109"/>
        <v>0</v>
      </c>
      <c r="AB148" s="231">
        <f t="shared" si="109"/>
        <v>9.4170240509999985</v>
      </c>
      <c r="AC148" s="353">
        <f t="shared" si="109"/>
        <v>0.69837954241532008</v>
      </c>
      <c r="AD148" s="30">
        <f t="shared" si="110"/>
        <v>10.115403593415319</v>
      </c>
      <c r="AE148" s="293">
        <f>AA148+AD148</f>
        <v>10.115403593415319</v>
      </c>
      <c r="AF148" s="247"/>
      <c r="AG148" s="293">
        <f>W148+AE148</f>
        <v>78.175407918827105</v>
      </c>
      <c r="AH148" s="34"/>
      <c r="AI148" s="199"/>
    </row>
    <row r="149" spans="1:40" s="16" customFormat="1" ht="22.5" customHeight="1" x14ac:dyDescent="0.25">
      <c r="A149" s="129" t="s">
        <v>86</v>
      </c>
      <c r="B149" s="61">
        <f>B96+B101+B144</f>
        <v>1299.3300527673671</v>
      </c>
      <c r="C149" s="96"/>
      <c r="D149" s="97">
        <f>SUM(D147:D148)</f>
        <v>134.25037153826432</v>
      </c>
      <c r="E149" s="61">
        <f>E96+E101+E144</f>
        <v>92.199393993134038</v>
      </c>
      <c r="F149" s="306"/>
      <c r="G149" s="97">
        <f>SUM(G147:G148)</f>
        <v>10.40016911535885</v>
      </c>
      <c r="H149" s="61"/>
      <c r="I149" s="96"/>
      <c r="J149" s="97">
        <f>SUM(J147:J148)</f>
        <v>0</v>
      </c>
      <c r="K149" s="61">
        <f t="shared" si="108"/>
        <v>1391.5294467605011</v>
      </c>
      <c r="L149" s="97">
        <f>SUM(L147:L148)</f>
        <v>144.65054065362315</v>
      </c>
      <c r="M149" s="147">
        <f>+M96+M101+M144</f>
        <v>3927.4996404909543</v>
      </c>
      <c r="N149" s="147"/>
      <c r="O149" s="148"/>
      <c r="P149" s="148"/>
      <c r="Q149" s="148"/>
      <c r="R149" s="99"/>
      <c r="S149" s="97">
        <f>SUM(S147:S148)</f>
        <v>30.502508828502549</v>
      </c>
      <c r="T149" s="149"/>
      <c r="U149" s="362"/>
      <c r="V149" s="97"/>
      <c r="W149" s="114">
        <f>SUM(W147:W148)</f>
        <v>175.15304948212571</v>
      </c>
      <c r="X149" s="101"/>
      <c r="Y149" s="270">
        <f>SUM(Y147:Y148)</f>
        <v>0</v>
      </c>
      <c r="Z149" s="159">
        <f>SUM(Z147:Z148)</f>
        <v>2.8374892555148072</v>
      </c>
      <c r="AA149" s="224">
        <f>SUM(AA147:AA148)</f>
        <v>2.8374892555148072</v>
      </c>
      <c r="AB149" s="411">
        <f>SUM(AB147:AB148)</f>
        <v>9.4170240509999985</v>
      </c>
      <c r="AC149" s="159">
        <f>SUM(AC147:AC148)</f>
        <v>0.69837954241532008</v>
      </c>
      <c r="AD149" s="8">
        <f t="shared" ref="AD149" si="111">SUM(AD147:AD148)</f>
        <v>10.115403593415319</v>
      </c>
      <c r="AE149" s="266">
        <f>SUM(AE147:AE148)</f>
        <v>12.952892848930126</v>
      </c>
      <c r="AF149" s="247"/>
      <c r="AG149" s="266">
        <f>SUM(AG147:AG148)</f>
        <v>188.10594233105584</v>
      </c>
      <c r="AH149" s="236"/>
    </row>
    <row r="150" spans="1:40" ht="7.5" customHeight="1" thickBot="1" x14ac:dyDescent="0.3">
      <c r="A150" s="59"/>
      <c r="B150" s="6"/>
      <c r="C150" s="1"/>
      <c r="D150" s="8"/>
      <c r="E150" s="6"/>
      <c r="F150" s="404"/>
      <c r="G150" s="8"/>
      <c r="H150" s="6"/>
      <c r="I150" s="1"/>
      <c r="J150" s="8"/>
      <c r="K150" s="6"/>
      <c r="L150" s="8"/>
      <c r="M150" s="6"/>
      <c r="N150" s="6"/>
      <c r="O150" s="156"/>
      <c r="P150" s="156"/>
      <c r="Q150" s="156"/>
      <c r="R150" s="47"/>
      <c r="S150" s="8"/>
      <c r="T150" s="102"/>
      <c r="U150" s="369"/>
      <c r="V150" s="8"/>
      <c r="W150" s="103"/>
      <c r="X150" s="101"/>
      <c r="Y150" s="272"/>
      <c r="Z150" s="273"/>
      <c r="AA150" s="274"/>
      <c r="AB150" s="412"/>
      <c r="AC150" s="273"/>
      <c r="AD150" s="274"/>
      <c r="AE150" s="276"/>
      <c r="AF150" s="247"/>
      <c r="AG150" s="276"/>
      <c r="AH150" s="236"/>
      <c r="AI150" s="16"/>
    </row>
    <row r="151" spans="1:40" ht="22.5" customHeight="1" thickTop="1" x14ac:dyDescent="0.3">
      <c r="A151" s="72" t="s">
        <v>87</v>
      </c>
      <c r="B151" s="105"/>
      <c r="C151" s="106"/>
      <c r="D151" s="107"/>
      <c r="E151" s="105"/>
      <c r="F151" s="307"/>
      <c r="G151" s="107"/>
      <c r="H151" s="105"/>
      <c r="I151" s="106"/>
      <c r="J151" s="107"/>
      <c r="K151" s="105"/>
      <c r="L151" s="107"/>
      <c r="M151" s="105"/>
      <c r="N151" s="105"/>
      <c r="O151" s="108"/>
      <c r="P151" s="108"/>
      <c r="Q151" s="108"/>
      <c r="R151" s="109"/>
      <c r="S151" s="107"/>
      <c r="T151" s="110"/>
      <c r="U151" s="374"/>
      <c r="V151" s="107"/>
      <c r="W151" s="111"/>
      <c r="X151" s="101"/>
      <c r="Y151" s="270"/>
      <c r="Z151" s="159"/>
      <c r="AA151" s="224"/>
      <c r="AB151" s="411"/>
      <c r="AC151" s="159"/>
      <c r="AD151" s="224"/>
      <c r="AE151" s="271"/>
      <c r="AF151" s="247"/>
      <c r="AG151" s="271"/>
      <c r="AH151" s="236"/>
      <c r="AI151" s="16"/>
    </row>
    <row r="152" spans="1:40" ht="22.5" customHeight="1" x14ac:dyDescent="0.3">
      <c r="A152" s="84"/>
      <c r="B152" s="6"/>
      <c r="C152" s="1"/>
      <c r="D152" s="8"/>
      <c r="E152" s="6"/>
      <c r="F152" s="404"/>
      <c r="G152" s="8"/>
      <c r="H152" s="6"/>
      <c r="I152" s="1"/>
      <c r="J152" s="8"/>
      <c r="K152" s="6"/>
      <c r="L152" s="8"/>
      <c r="M152" s="6"/>
      <c r="N152" s="6"/>
      <c r="O152" s="156"/>
      <c r="P152" s="156"/>
      <c r="Q152" s="156"/>
      <c r="R152" s="47"/>
      <c r="S152" s="8"/>
      <c r="T152" s="102"/>
      <c r="U152" s="369"/>
      <c r="V152" s="8"/>
      <c r="W152" s="103"/>
      <c r="X152" s="101"/>
      <c r="Y152" s="270"/>
      <c r="Z152" s="159"/>
      <c r="AA152" s="224"/>
      <c r="AB152" s="411"/>
      <c r="AC152" s="159"/>
      <c r="AD152" s="224"/>
      <c r="AE152" s="271"/>
      <c r="AF152" s="247"/>
      <c r="AG152" s="271"/>
      <c r="AH152" s="236"/>
      <c r="AI152" s="16"/>
    </row>
    <row r="153" spans="1:40" ht="22.5" customHeight="1" x14ac:dyDescent="0.25">
      <c r="A153" s="59" t="s">
        <v>88</v>
      </c>
      <c r="B153" s="6"/>
      <c r="C153" s="1"/>
      <c r="D153" s="8"/>
      <c r="E153" s="6"/>
      <c r="F153" s="404"/>
      <c r="G153" s="8"/>
      <c r="H153" s="6"/>
      <c r="I153" s="1"/>
      <c r="J153" s="8"/>
      <c r="K153" s="6"/>
      <c r="L153" s="8"/>
      <c r="M153" s="6"/>
      <c r="N153" s="6"/>
      <c r="O153" s="156"/>
      <c r="P153" s="156"/>
      <c r="Q153" s="156"/>
      <c r="R153" s="47"/>
      <c r="S153" s="8"/>
      <c r="T153" s="102"/>
      <c r="U153" s="369"/>
      <c r="V153" s="8"/>
      <c r="W153" s="10"/>
      <c r="X153" s="48"/>
      <c r="Y153" s="265"/>
      <c r="Z153" s="353"/>
      <c r="AA153" s="8"/>
      <c r="AB153" s="231"/>
      <c r="AC153" s="353"/>
      <c r="AD153" s="8"/>
      <c r="AE153" s="266"/>
      <c r="AF153" s="247"/>
      <c r="AG153" s="266"/>
      <c r="AH153" s="236"/>
      <c r="AI153" s="16"/>
    </row>
    <row r="154" spans="1:40" ht="22.5" customHeight="1" x14ac:dyDescent="0.2">
      <c r="A154" s="2" t="s">
        <v>49</v>
      </c>
      <c r="B154" s="6">
        <f>'2027 at 2026 Rates'!B154</f>
        <v>42.52820086574247</v>
      </c>
      <c r="C154" s="1">
        <v>8.9236933937276539E-2</v>
      </c>
      <c r="D154" s="8">
        <f>+B154*C154</f>
        <v>3.7950862511274877</v>
      </c>
      <c r="E154" s="6"/>
      <c r="F154" s="404"/>
      <c r="G154" s="8"/>
      <c r="H154" s="6"/>
      <c r="I154" s="1"/>
      <c r="J154" s="8"/>
      <c r="K154" s="6">
        <f>+B154+E154+H154</f>
        <v>42.52820086574247</v>
      </c>
      <c r="L154" s="8">
        <f>+D154+G154+J154</f>
        <v>3.7950862511274877</v>
      </c>
      <c r="M154" s="6"/>
      <c r="N154" s="6"/>
      <c r="O154" s="156"/>
      <c r="P154" s="156"/>
      <c r="Q154" s="156"/>
      <c r="R154" s="47"/>
      <c r="S154" s="8"/>
      <c r="T154" s="102"/>
      <c r="U154" s="369"/>
      <c r="V154" s="8"/>
      <c r="W154" s="10">
        <f>L154+S154+V154</f>
        <v>3.7950862511274877</v>
      </c>
      <c r="X154" s="48"/>
      <c r="Y154" s="265">
        <v>0</v>
      </c>
      <c r="Z154" s="353">
        <v>4.4654610909029592E-2</v>
      </c>
      <c r="AA154" s="8">
        <f>SUM(Y154:Z154)</f>
        <v>4.4654610909029592E-2</v>
      </c>
      <c r="AB154" s="231"/>
      <c r="AC154" s="353"/>
      <c r="AD154" s="8">
        <f>SUM(AB154:AC154)</f>
        <v>0</v>
      </c>
      <c r="AE154" s="266">
        <f>AA154+AD154</f>
        <v>4.4654610909029592E-2</v>
      </c>
      <c r="AF154" s="247"/>
      <c r="AG154" s="266">
        <f>W154+AE154</f>
        <v>3.8397408620365172</v>
      </c>
      <c r="AH154" s="236"/>
      <c r="AI154" s="16"/>
    </row>
    <row r="155" spans="1:40" ht="22.5" customHeight="1" x14ac:dyDescent="0.2">
      <c r="A155" s="2" t="s">
        <v>50</v>
      </c>
      <c r="B155" s="6"/>
      <c r="C155" s="1"/>
      <c r="D155" s="8"/>
      <c r="E155" s="6"/>
      <c r="F155" s="404"/>
      <c r="G155" s="8"/>
      <c r="H155" s="6"/>
      <c r="I155" s="1"/>
      <c r="J155" s="8"/>
      <c r="K155" s="6"/>
      <c r="L155" s="8"/>
      <c r="M155" s="6"/>
      <c r="N155" s="6"/>
      <c r="O155" s="156"/>
      <c r="P155" s="156"/>
      <c r="Q155" s="156"/>
      <c r="R155" s="47"/>
      <c r="S155" s="8"/>
      <c r="T155" s="102"/>
      <c r="U155" s="369"/>
      <c r="V155" s="8"/>
      <c r="W155" s="10"/>
      <c r="X155" s="48"/>
      <c r="Y155" s="265"/>
      <c r="Z155" s="353"/>
      <c r="AA155" s="8"/>
      <c r="AB155" s="231"/>
      <c r="AC155" s="353"/>
      <c r="AD155" s="8"/>
      <c r="AE155" s="266"/>
      <c r="AF155" s="247"/>
      <c r="AG155" s="266"/>
      <c r="AH155" s="236"/>
      <c r="AI155" s="16"/>
    </row>
    <row r="156" spans="1:40" ht="22.5" customHeight="1" x14ac:dyDescent="0.2">
      <c r="A156" s="2" t="s">
        <v>67</v>
      </c>
      <c r="B156" s="6">
        <f>'2027 at 2026 Rates'!B156</f>
        <v>0</v>
      </c>
      <c r="C156" s="1">
        <v>2.8207585774867899E-2</v>
      </c>
      <c r="D156" s="8">
        <f>+B156*C156</f>
        <v>0</v>
      </c>
      <c r="E156" s="6"/>
      <c r="F156" s="404"/>
      <c r="G156" s="8"/>
      <c r="H156" s="6"/>
      <c r="I156" s="1"/>
      <c r="J156" s="8"/>
      <c r="K156" s="6">
        <f>+B156+E156+H156</f>
        <v>0</v>
      </c>
      <c r="L156" s="8">
        <f>+D156+G156+J156</f>
        <v>0</v>
      </c>
      <c r="M156" s="6">
        <f>'2027 at 2026 Rates'!M156</f>
        <v>0</v>
      </c>
      <c r="N156" s="33">
        <v>12.22649519774769</v>
      </c>
      <c r="O156" s="156"/>
      <c r="P156" s="156"/>
      <c r="Q156" s="156"/>
      <c r="R156" s="47">
        <f t="shared" ref="R156:R157" si="112">SUM(N156:Q156)</f>
        <v>12.22649519774769</v>
      </c>
      <c r="S156" s="8">
        <f>+M156*R156/1000</f>
        <v>0</v>
      </c>
      <c r="T156" s="102"/>
      <c r="U156" s="369"/>
      <c r="V156" s="8"/>
      <c r="W156" s="10">
        <f>L156+S156+V156</f>
        <v>0</v>
      </c>
      <c r="X156" s="48"/>
      <c r="Y156" s="265"/>
      <c r="Z156" s="353"/>
      <c r="AA156" s="8">
        <f t="shared" ref="AA156:AA157" si="113">SUM(Y156:Z156)</f>
        <v>0</v>
      </c>
      <c r="AB156" s="231">
        <v>0</v>
      </c>
      <c r="AC156" s="353">
        <v>0</v>
      </c>
      <c r="AD156" s="8">
        <f t="shared" ref="AD156" si="114">SUM(AB156:AC156)</f>
        <v>0</v>
      </c>
      <c r="AE156" s="266">
        <f>AA156+AD156</f>
        <v>0</v>
      </c>
      <c r="AF156" s="247"/>
      <c r="AG156" s="266">
        <f>W156+AE156</f>
        <v>0</v>
      </c>
      <c r="AH156" s="236"/>
      <c r="AI156" s="16"/>
    </row>
    <row r="157" spans="1:40" s="23" customFormat="1" ht="22.5" customHeight="1" x14ac:dyDescent="0.2">
      <c r="A157" s="2" t="s">
        <v>68</v>
      </c>
      <c r="B157" s="115">
        <f>'2027 at 2026 Rates'!B157</f>
        <v>42.52820086574247</v>
      </c>
      <c r="C157" s="1">
        <f>+C156</f>
        <v>2.8207585774867899E-2</v>
      </c>
      <c r="D157" s="30">
        <f>+B157*C157</f>
        <v>1.199617873771242</v>
      </c>
      <c r="E157" s="115"/>
      <c r="F157" s="404"/>
      <c r="G157" s="30"/>
      <c r="H157" s="115"/>
      <c r="I157" s="87"/>
      <c r="J157" s="30"/>
      <c r="K157" s="115">
        <f>+B157+E157+H157</f>
        <v>42.52820086574247</v>
      </c>
      <c r="L157" s="30">
        <f>+D157+G157+J157</f>
        <v>1.199617873771242</v>
      </c>
      <c r="M157" s="115">
        <f>'2027 at 2026 Rates'!M157</f>
        <v>122.9</v>
      </c>
      <c r="N157" s="33">
        <f>N156</f>
        <v>12.22649519774769</v>
      </c>
      <c r="O157" s="425"/>
      <c r="P157" s="425"/>
      <c r="Q157" s="424">
        <v>-0.32</v>
      </c>
      <c r="R157" s="47">
        <f t="shared" si="112"/>
        <v>11.90649519774769</v>
      </c>
      <c r="S157" s="30">
        <f>+M157*R157/1000</f>
        <v>1.463308259803191</v>
      </c>
      <c r="T157" s="118"/>
      <c r="U157" s="375"/>
      <c r="V157" s="30"/>
      <c r="W157" s="90">
        <f>L157+S157+V157</f>
        <v>2.662926133574433</v>
      </c>
      <c r="X157" s="50"/>
      <c r="Y157" s="268"/>
      <c r="Z157" s="402"/>
      <c r="AA157" s="8">
        <f t="shared" si="113"/>
        <v>0</v>
      </c>
      <c r="AB157" s="401">
        <v>0.137826172</v>
      </c>
      <c r="AC157" s="402">
        <v>-6.6050144746676406E-2</v>
      </c>
      <c r="AD157" s="8">
        <f t="shared" ref="AD157" si="115">SUM(AB157:AC157)</f>
        <v>7.177602725332359E-2</v>
      </c>
      <c r="AE157" s="266">
        <f>AA157+AD157</f>
        <v>7.177602725332359E-2</v>
      </c>
      <c r="AF157" s="247"/>
      <c r="AG157" s="266">
        <f>W157+AE157</f>
        <v>2.7347021608277564</v>
      </c>
      <c r="AH157" s="236"/>
      <c r="AI157" s="16"/>
    </row>
    <row r="158" spans="1:40" ht="22.5" customHeight="1" x14ac:dyDescent="0.2">
      <c r="A158" s="2" t="s">
        <v>69</v>
      </c>
      <c r="B158" s="6">
        <f>SUM(B156:B157)</f>
        <v>42.52820086574247</v>
      </c>
      <c r="C158" s="1"/>
      <c r="D158" s="8">
        <f>SUM(D156:D157)</f>
        <v>1.199617873771242</v>
      </c>
      <c r="E158" s="6"/>
      <c r="F158" s="404"/>
      <c r="G158" s="8"/>
      <c r="H158" s="6"/>
      <c r="I158" s="1"/>
      <c r="J158" s="8"/>
      <c r="K158" s="6">
        <f>SUM(K156:K157)</f>
        <v>42.52820086574247</v>
      </c>
      <c r="L158" s="30">
        <f>SUM(L156:L157)</f>
        <v>1.199617873771242</v>
      </c>
      <c r="M158" s="6">
        <f>M156+M157</f>
        <v>122.9</v>
      </c>
      <c r="N158" s="6"/>
      <c r="O158" s="156"/>
      <c r="P158" s="156"/>
      <c r="Q158" s="156"/>
      <c r="R158" s="150"/>
      <c r="S158" s="8">
        <f>SUM(S156:S157)</f>
        <v>1.463308259803191</v>
      </c>
      <c r="T158" s="102"/>
      <c r="U158" s="369"/>
      <c r="V158" s="8"/>
      <c r="W158" s="90">
        <f>+W156+W157</f>
        <v>2.662926133574433</v>
      </c>
      <c r="X158" s="50"/>
      <c r="Y158" s="268">
        <f t="shared" ref="Y158:AE158" si="116">+Y156+Y157</f>
        <v>0</v>
      </c>
      <c r="Z158" s="402">
        <f t="shared" si="116"/>
        <v>0</v>
      </c>
      <c r="AA158" s="30">
        <f t="shared" si="116"/>
        <v>0</v>
      </c>
      <c r="AB158" s="401">
        <f t="shared" si="116"/>
        <v>0.137826172</v>
      </c>
      <c r="AC158" s="402">
        <f t="shared" si="116"/>
        <v>-6.6050144746676406E-2</v>
      </c>
      <c r="AD158" s="30">
        <f t="shared" si="116"/>
        <v>7.177602725332359E-2</v>
      </c>
      <c r="AE158" s="293">
        <f t="shared" si="116"/>
        <v>7.177602725332359E-2</v>
      </c>
      <c r="AF158" s="247"/>
      <c r="AG158" s="293">
        <f>SUM(AG156:AG157)</f>
        <v>2.7347021608277564</v>
      </c>
      <c r="AH158" s="236"/>
      <c r="AI158" s="199"/>
    </row>
    <row r="159" spans="1:40" ht="22.5" customHeight="1" x14ac:dyDescent="0.35">
      <c r="A159" s="2" t="s">
        <v>70</v>
      </c>
      <c r="B159" s="6">
        <f>B158</f>
        <v>42.52820086574247</v>
      </c>
      <c r="C159" s="1">
        <f>C154+C157</f>
        <v>0.11744451971214444</v>
      </c>
      <c r="D159" s="8">
        <f>D154+D158</f>
        <v>4.9947041248987301</v>
      </c>
      <c r="E159" s="6"/>
      <c r="F159" s="404"/>
      <c r="G159" s="8"/>
      <c r="H159" s="6"/>
      <c r="I159" s="1"/>
      <c r="J159" s="8"/>
      <c r="K159" s="88">
        <f>K158</f>
        <v>42.52820086574247</v>
      </c>
      <c r="L159" s="8">
        <f>L154+L158</f>
        <v>4.9947041248987301</v>
      </c>
      <c r="M159" s="6"/>
      <c r="N159" s="6"/>
      <c r="O159" s="156"/>
      <c r="P159" s="156"/>
      <c r="Q159" s="156"/>
      <c r="R159" s="47"/>
      <c r="S159" s="8">
        <f>S154+S158</f>
        <v>1.463308259803191</v>
      </c>
      <c r="T159" s="102"/>
      <c r="U159" s="369"/>
      <c r="V159" s="8"/>
      <c r="W159" s="313">
        <f>W154+W158</f>
        <v>6.4580123847019202</v>
      </c>
      <c r="X159" s="48"/>
      <c r="Y159" s="265">
        <f t="shared" ref="Y159:AE159" si="117">Y154+Y158</f>
        <v>0</v>
      </c>
      <c r="Z159" s="353">
        <f t="shared" si="117"/>
        <v>4.4654610909029592E-2</v>
      </c>
      <c r="AA159" s="8">
        <f t="shared" si="117"/>
        <v>4.4654610909029592E-2</v>
      </c>
      <c r="AB159" s="231">
        <f t="shared" si="117"/>
        <v>0.137826172</v>
      </c>
      <c r="AC159" s="353">
        <f t="shared" si="117"/>
        <v>-6.6050144746676406E-2</v>
      </c>
      <c r="AD159" s="8">
        <f t="shared" si="117"/>
        <v>7.177602725332359E-2</v>
      </c>
      <c r="AE159" s="266">
        <f t="shared" si="117"/>
        <v>0.11643063816235319</v>
      </c>
      <c r="AF159" s="247"/>
      <c r="AG159" s="266">
        <f t="shared" ref="AG159" si="118">AG154+AG158</f>
        <v>6.5744430228642736</v>
      </c>
      <c r="AH159" s="236"/>
      <c r="AI159" s="199">
        <v>115277.58993307658</v>
      </c>
      <c r="AJ159" s="244">
        <f>AB159*1000000</f>
        <v>137826.17199999999</v>
      </c>
      <c r="AK159" s="244">
        <f>AI159-AJ159</f>
        <v>-22548.582066923409</v>
      </c>
      <c r="AL159" s="209">
        <v>-5984.9136168934638</v>
      </c>
      <c r="AM159" s="199">
        <f>AC159*1000000</f>
        <v>-66050.144746676408</v>
      </c>
      <c r="AN159" s="199">
        <f>AL159-AM159</f>
        <v>60065.231129782944</v>
      </c>
    </row>
    <row r="160" spans="1:40" ht="10.5" customHeight="1" x14ac:dyDescent="0.25">
      <c r="A160" s="59"/>
      <c r="B160" s="6"/>
      <c r="C160" s="1"/>
      <c r="D160" s="8"/>
      <c r="E160" s="6"/>
      <c r="F160" s="404"/>
      <c r="G160" s="8"/>
      <c r="H160" s="6"/>
      <c r="I160" s="1"/>
      <c r="J160" s="8"/>
      <c r="K160" s="6"/>
      <c r="L160" s="8"/>
      <c r="M160" s="6"/>
      <c r="N160" s="6"/>
      <c r="O160" s="156"/>
      <c r="P160" s="156"/>
      <c r="Q160" s="156"/>
      <c r="R160" s="47"/>
      <c r="S160" s="8"/>
      <c r="T160" s="102"/>
      <c r="U160" s="369"/>
      <c r="V160" s="8"/>
      <c r="W160" s="10"/>
      <c r="X160" s="48"/>
      <c r="Y160" s="265"/>
      <c r="Z160" s="353"/>
      <c r="AA160" s="8"/>
      <c r="AB160" s="231"/>
      <c r="AC160" s="353"/>
      <c r="AD160" s="8"/>
      <c r="AE160" s="266"/>
      <c r="AF160" s="247"/>
      <c r="AG160" s="266"/>
      <c r="AH160" s="236"/>
      <c r="AI160" s="16"/>
    </row>
    <row r="161" spans="1:40" ht="22.5" customHeight="1" x14ac:dyDescent="0.25">
      <c r="A161" s="59" t="s">
        <v>89</v>
      </c>
      <c r="B161" s="6"/>
      <c r="C161" s="1"/>
      <c r="D161" s="8"/>
      <c r="E161" s="6"/>
      <c r="F161" s="404"/>
      <c r="G161" s="8"/>
      <c r="H161" s="6"/>
      <c r="I161" s="1"/>
      <c r="J161" s="8"/>
      <c r="K161" s="6"/>
      <c r="L161" s="8"/>
      <c r="M161" s="6"/>
      <c r="N161" s="6"/>
      <c r="O161" s="156"/>
      <c r="P161" s="156"/>
      <c r="Q161" s="156"/>
      <c r="R161" s="47"/>
      <c r="S161" s="8"/>
      <c r="T161" s="102"/>
      <c r="U161" s="369"/>
      <c r="V161" s="8"/>
      <c r="W161" s="10"/>
      <c r="X161" s="48"/>
      <c r="Y161" s="265"/>
      <c r="Z161" s="353"/>
      <c r="AA161" s="8"/>
      <c r="AB161" s="231"/>
      <c r="AC161" s="353"/>
      <c r="AD161" s="8"/>
      <c r="AE161" s="266"/>
      <c r="AF161" s="247"/>
      <c r="AG161" s="266"/>
      <c r="AH161" s="236"/>
      <c r="AI161" s="197">
        <f>AI159/1000000/W159</f>
        <v>1.7850320356484949E-2</v>
      </c>
    </row>
    <row r="162" spans="1:40" ht="22.5" customHeight="1" x14ac:dyDescent="0.2">
      <c r="A162" s="2" t="s">
        <v>49</v>
      </c>
      <c r="B162" s="6">
        <f>'2027 at 2026 Rates'!B162</f>
        <v>75.434630949999985</v>
      </c>
      <c r="C162" s="1">
        <v>8.2396136805588882E-2</v>
      </c>
      <c r="D162" s="8">
        <f>+B162*C162</f>
        <v>6.2155221716353077</v>
      </c>
      <c r="E162" s="6"/>
      <c r="F162" s="404"/>
      <c r="G162" s="8"/>
      <c r="H162" s="6"/>
      <c r="I162" s="1"/>
      <c r="J162" s="8"/>
      <c r="K162" s="6">
        <f t="shared" ref="K162:K163" si="119">+B162+E162+H162</f>
        <v>75.434630949999985</v>
      </c>
      <c r="L162" s="8">
        <f t="shared" ref="L162:L163" si="120">+D162+G162+J162</f>
        <v>6.2155221716353077</v>
      </c>
      <c r="M162" s="6"/>
      <c r="N162" s="6"/>
      <c r="O162" s="156"/>
      <c r="P162" s="156"/>
      <c r="Q162" s="156"/>
      <c r="R162" s="47"/>
      <c r="S162" s="8"/>
      <c r="T162" s="102"/>
      <c r="U162" s="369"/>
      <c r="V162" s="8"/>
      <c r="W162" s="10">
        <f>L162+S162+V162</f>
        <v>6.2155221716353077</v>
      </c>
      <c r="X162" s="48"/>
      <c r="Y162" s="265">
        <v>0</v>
      </c>
      <c r="Z162" s="353">
        <v>0.11767802428199997</v>
      </c>
      <c r="AA162" s="8">
        <f>SUM(Y162:Z162)</f>
        <v>0.11767802428199997</v>
      </c>
      <c r="AB162" s="231"/>
      <c r="AC162" s="353"/>
      <c r="AD162" s="8"/>
      <c r="AE162" s="266">
        <f>AA162+AD162</f>
        <v>0.11767802428199997</v>
      </c>
      <c r="AF162" s="247"/>
      <c r="AG162" s="266">
        <f>W162+AE162</f>
        <v>6.3332001959173079</v>
      </c>
      <c r="AH162" s="236"/>
      <c r="AI162" s="16"/>
    </row>
    <row r="163" spans="1:40" ht="22.5" customHeight="1" x14ac:dyDescent="0.2">
      <c r="A163" s="2" t="s">
        <v>50</v>
      </c>
      <c r="B163" s="6">
        <f>B162</f>
        <v>75.434630949999985</v>
      </c>
      <c r="C163" s="1">
        <v>0.10053976482556999</v>
      </c>
      <c r="D163" s="30">
        <f>+B163*C163</f>
        <v>7.5841800554166623</v>
      </c>
      <c r="E163" s="6"/>
      <c r="F163" s="405"/>
      <c r="G163" s="8"/>
      <c r="H163" s="6"/>
      <c r="I163" s="1"/>
      <c r="J163" s="8"/>
      <c r="K163" s="6">
        <f t="shared" si="119"/>
        <v>75.434630949999985</v>
      </c>
      <c r="L163" s="30">
        <f t="shared" si="120"/>
        <v>7.5841800554166623</v>
      </c>
      <c r="M163" s="6"/>
      <c r="N163" s="6"/>
      <c r="O163" s="156"/>
      <c r="P163" s="156"/>
      <c r="Q163" s="156"/>
      <c r="R163" s="47"/>
      <c r="S163" s="8"/>
      <c r="T163" s="102"/>
      <c r="U163" s="369"/>
      <c r="V163" s="8"/>
      <c r="W163" s="90">
        <f>L163+S163+V163</f>
        <v>7.5841800554166623</v>
      </c>
      <c r="X163" s="50"/>
      <c r="Y163" s="268"/>
      <c r="Z163" s="402"/>
      <c r="AA163" s="8">
        <f>SUM(Y163:Z163)</f>
        <v>0</v>
      </c>
      <c r="AB163" s="401">
        <v>3.2143533000000002E-2</v>
      </c>
      <c r="AC163" s="402">
        <v>-7.6624748035571941E-2</v>
      </c>
      <c r="AD163" s="8">
        <f>SUM(AB163:AC163)</f>
        <v>-4.4481215035571939E-2</v>
      </c>
      <c r="AE163" s="293">
        <f>AA163+AD163</f>
        <v>-4.4481215035571939E-2</v>
      </c>
      <c r="AF163" s="247"/>
      <c r="AG163" s="293">
        <f>W163+AE163</f>
        <v>7.5396988403810905</v>
      </c>
      <c r="AH163" s="236"/>
      <c r="AI163" s="199"/>
    </row>
    <row r="164" spans="1:40" s="23" customFormat="1" ht="22.5" customHeight="1" x14ac:dyDescent="0.2">
      <c r="A164" s="2" t="s">
        <v>51</v>
      </c>
      <c r="B164" s="6">
        <f>B163</f>
        <v>75.434630949999985</v>
      </c>
      <c r="C164" s="1">
        <f>SUM(C162:C163)</f>
        <v>0.18293590163115886</v>
      </c>
      <c r="D164" s="303">
        <f>SUM(D162:D163)</f>
        <v>13.79970222705197</v>
      </c>
      <c r="E164" s="115"/>
      <c r="F164" s="404"/>
      <c r="G164" s="30"/>
      <c r="H164" s="115"/>
      <c r="I164" s="87"/>
      <c r="J164" s="30"/>
      <c r="K164" s="428">
        <f>K163</f>
        <v>75.434630949999985</v>
      </c>
      <c r="L164" s="8">
        <f>+D164+G164+J164</f>
        <v>13.79970222705197</v>
      </c>
      <c r="M164" s="115"/>
      <c r="N164" s="115"/>
      <c r="O164" s="425"/>
      <c r="P164" s="425"/>
      <c r="Q164" s="425"/>
      <c r="R164" s="47"/>
      <c r="S164" s="30"/>
      <c r="T164" s="118"/>
      <c r="U164" s="375"/>
      <c r="V164" s="30"/>
      <c r="W164" s="10">
        <f>SUM(W162:W163)</f>
        <v>13.79970222705197</v>
      </c>
      <c r="X164" s="48"/>
      <c r="Y164" s="265">
        <f t="shared" ref="Y164:AE164" si="121">SUM(Y162:Y163)</f>
        <v>0</v>
      </c>
      <c r="Z164" s="353">
        <f t="shared" si="121"/>
        <v>0.11767802428199997</v>
      </c>
      <c r="AA164" s="8">
        <f t="shared" si="121"/>
        <v>0.11767802428199997</v>
      </c>
      <c r="AB164" s="231">
        <f t="shared" si="121"/>
        <v>3.2143533000000002E-2</v>
      </c>
      <c r="AC164" s="353">
        <f t="shared" si="121"/>
        <v>-7.6624748035571941E-2</v>
      </c>
      <c r="AD164" s="8">
        <f t="shared" si="121"/>
        <v>-4.4481215035571939E-2</v>
      </c>
      <c r="AE164" s="266">
        <f t="shared" si="121"/>
        <v>7.3196809246428032E-2</v>
      </c>
      <c r="AF164" s="247"/>
      <c r="AG164" s="266">
        <f>SUM(AG162:AG163)</f>
        <v>13.872899036298399</v>
      </c>
      <c r="AH164" s="236"/>
      <c r="AI164" s="199">
        <v>35714</v>
      </c>
      <c r="AJ164" s="244">
        <f>AB164*1000000</f>
        <v>32143.533000000003</v>
      </c>
      <c r="AK164" s="244">
        <f>AI164-AJ164</f>
        <v>3570.4669999999969</v>
      </c>
      <c r="AL164" s="209">
        <v>2671.4590379409783</v>
      </c>
      <c r="AM164" s="199">
        <f>AC164*1000000</f>
        <v>-76624.748035571945</v>
      </c>
      <c r="AN164" s="199">
        <f>AL164-AM164</f>
        <v>79296.207073512924</v>
      </c>
    </row>
    <row r="165" spans="1:40" s="23" customFormat="1" ht="22.5" customHeight="1" x14ac:dyDescent="0.25">
      <c r="A165" s="59"/>
      <c r="B165" s="115"/>
      <c r="C165" s="1"/>
      <c r="D165" s="183"/>
      <c r="E165" s="115"/>
      <c r="F165" s="404"/>
      <c r="G165" s="30"/>
      <c r="H165" s="115"/>
      <c r="I165" s="87"/>
      <c r="J165" s="30"/>
      <c r="K165" s="115"/>
      <c r="L165" s="30"/>
      <c r="M165" s="115"/>
      <c r="N165" s="115"/>
      <c r="O165" s="425"/>
      <c r="P165" s="425"/>
      <c r="Q165" s="425"/>
      <c r="R165" s="47"/>
      <c r="S165" s="30"/>
      <c r="T165" s="118"/>
      <c r="U165" s="375"/>
      <c r="V165" s="30"/>
      <c r="W165" s="90"/>
      <c r="X165" s="50"/>
      <c r="Y165" s="268"/>
      <c r="Z165" s="402"/>
      <c r="AA165" s="30"/>
      <c r="AB165" s="401"/>
      <c r="AC165" s="402"/>
      <c r="AD165" s="30"/>
      <c r="AE165" s="293"/>
      <c r="AF165" s="247"/>
      <c r="AG165" s="293"/>
      <c r="AH165" s="236"/>
      <c r="AI165" s="16"/>
    </row>
    <row r="166" spans="1:40" s="23" customFormat="1" ht="22.5" customHeight="1" x14ac:dyDescent="0.25">
      <c r="A166" s="59" t="s">
        <v>87</v>
      </c>
      <c r="B166" s="115"/>
      <c r="C166" s="1"/>
      <c r="D166" s="30"/>
      <c r="E166" s="115"/>
      <c r="F166" s="404"/>
      <c r="G166" s="30"/>
      <c r="H166" s="115"/>
      <c r="I166" s="87"/>
      <c r="J166" s="30"/>
      <c r="K166" s="115"/>
      <c r="L166" s="30"/>
      <c r="M166" s="115"/>
      <c r="N166" s="115"/>
      <c r="O166" s="425"/>
      <c r="P166" s="425"/>
      <c r="Q166" s="425"/>
      <c r="R166" s="47"/>
      <c r="S166" s="30"/>
      <c r="T166" s="118"/>
      <c r="U166" s="375"/>
      <c r="V166" s="30"/>
      <c r="W166" s="90"/>
      <c r="X166" s="50"/>
      <c r="Y166" s="268"/>
      <c r="Z166" s="402"/>
      <c r="AA166" s="30"/>
      <c r="AB166" s="401"/>
      <c r="AC166" s="402"/>
      <c r="AD166" s="30"/>
      <c r="AE166" s="293"/>
      <c r="AF166" s="247"/>
      <c r="AG166" s="293"/>
      <c r="AH166" s="236"/>
      <c r="AI166" s="16"/>
    </row>
    <row r="167" spans="1:40" s="23" customFormat="1" ht="22.5" customHeight="1" x14ac:dyDescent="0.25">
      <c r="A167" s="59" t="s">
        <v>49</v>
      </c>
      <c r="B167" s="6">
        <f>B154+B162</f>
        <v>117.96283181574245</v>
      </c>
      <c r="C167" s="1"/>
      <c r="D167" s="8">
        <f>D154+D162</f>
        <v>10.010608422762795</v>
      </c>
      <c r="E167" s="115"/>
      <c r="F167" s="404"/>
      <c r="G167" s="30"/>
      <c r="H167" s="115"/>
      <c r="I167" s="87"/>
      <c r="J167" s="30"/>
      <c r="K167" s="6">
        <f t="shared" ref="K167:K168" si="122">+B167+E167+H167</f>
        <v>117.96283181574245</v>
      </c>
      <c r="L167" s="8">
        <f t="shared" ref="L167:L168" si="123">+D167+G167+J167</f>
        <v>10.010608422762795</v>
      </c>
      <c r="M167" s="6">
        <f>M154+M162</f>
        <v>0</v>
      </c>
      <c r="N167" s="6"/>
      <c r="O167" s="156"/>
      <c r="P167" s="156"/>
      <c r="Q167" s="156"/>
      <c r="R167" s="47"/>
      <c r="S167" s="8">
        <f>S154+S162</f>
        <v>0</v>
      </c>
      <c r="T167" s="118"/>
      <c r="U167" s="375"/>
      <c r="V167" s="30"/>
      <c r="W167" s="10">
        <f>L167+S167+V167</f>
        <v>10.010608422762795</v>
      </c>
      <c r="X167" s="48"/>
      <c r="Y167" s="265">
        <f>Y154+Y162</f>
        <v>0</v>
      </c>
      <c r="Z167" s="353">
        <f>Z154+Z162</f>
        <v>0.16233263519102956</v>
      </c>
      <c r="AA167" s="8">
        <f>SUM(Y167:Z167)</f>
        <v>0.16233263519102956</v>
      </c>
      <c r="AB167" s="231">
        <f>AB154+AB162</f>
        <v>0</v>
      </c>
      <c r="AC167" s="353">
        <f>AC154+AC162</f>
        <v>0</v>
      </c>
      <c r="AD167" s="8">
        <f>SUM(AB167:AC167)</f>
        <v>0</v>
      </c>
      <c r="AE167" s="266">
        <f>AA167+AD167</f>
        <v>0.16233263519102956</v>
      </c>
      <c r="AF167" s="247"/>
      <c r="AG167" s="266">
        <f>W167+AE167</f>
        <v>10.172941057953825</v>
      </c>
      <c r="AH167" s="236"/>
      <c r="AI167" s="16"/>
    </row>
    <row r="168" spans="1:40" s="23" customFormat="1" ht="22.5" customHeight="1" x14ac:dyDescent="0.25">
      <c r="A168" s="59" t="s">
        <v>50</v>
      </c>
      <c r="B168" s="6">
        <f>B158+B163</f>
        <v>117.96283181574245</v>
      </c>
      <c r="C168" s="1"/>
      <c r="D168" s="30">
        <f>D158+D163</f>
        <v>8.7837979291879051</v>
      </c>
      <c r="E168" s="115"/>
      <c r="F168" s="404"/>
      <c r="G168" s="30"/>
      <c r="H168" s="115"/>
      <c r="I168" s="87"/>
      <c r="J168" s="30"/>
      <c r="K168" s="6">
        <f t="shared" si="122"/>
        <v>117.96283181574245</v>
      </c>
      <c r="L168" s="30">
        <f t="shared" si="123"/>
        <v>8.7837979291879051</v>
      </c>
      <c r="M168" s="6">
        <f>M158+M163</f>
        <v>122.9</v>
      </c>
      <c r="N168" s="151"/>
      <c r="O168" s="152"/>
      <c r="P168" s="152"/>
      <c r="Q168" s="152"/>
      <c r="R168" s="126"/>
      <c r="S168" s="30">
        <f>S158+S163</f>
        <v>1.463308259803191</v>
      </c>
      <c r="T168" s="118"/>
      <c r="U168" s="375"/>
      <c r="V168" s="30"/>
      <c r="W168" s="90">
        <f>L168+S168+V168</f>
        <v>10.247106188991097</v>
      </c>
      <c r="X168" s="50"/>
      <c r="Y168" s="268">
        <f>Y158+Y163</f>
        <v>0</v>
      </c>
      <c r="Z168" s="402">
        <f>Z158+Z163</f>
        <v>0</v>
      </c>
      <c r="AA168" s="8">
        <f>SUM(Y168:Z168)</f>
        <v>0</v>
      </c>
      <c r="AB168" s="401">
        <f>AB158+AB163</f>
        <v>0.169969705</v>
      </c>
      <c r="AC168" s="402">
        <f>AC158+AC163</f>
        <v>-0.14267489278224835</v>
      </c>
      <c r="AD168" s="8">
        <f>SUM(AB168:AC168)</f>
        <v>2.7294812217751652E-2</v>
      </c>
      <c r="AE168" s="293">
        <f>AA168+AD168</f>
        <v>2.7294812217751652E-2</v>
      </c>
      <c r="AF168" s="247"/>
      <c r="AG168" s="293">
        <f>W168+AE168</f>
        <v>10.274401001208849</v>
      </c>
      <c r="AH168" s="236"/>
      <c r="AI168" s="16"/>
    </row>
    <row r="169" spans="1:40" s="16" customFormat="1" ht="22.5" customHeight="1" x14ac:dyDescent="0.25">
      <c r="A169" s="153" t="s">
        <v>42</v>
      </c>
      <c r="B169" s="61">
        <f>B168</f>
        <v>117.96283181574245</v>
      </c>
      <c r="C169" s="96"/>
      <c r="D169" s="97">
        <f>SUM(D167:D168)</f>
        <v>18.794406351950698</v>
      </c>
      <c r="E169" s="61"/>
      <c r="F169" s="306"/>
      <c r="G169" s="97"/>
      <c r="H169" s="61"/>
      <c r="I169" s="96"/>
      <c r="J169" s="97"/>
      <c r="K169" s="61">
        <f>K168</f>
        <v>117.96283181574245</v>
      </c>
      <c r="L169" s="97">
        <f>+D169+G169+J169</f>
        <v>18.794406351950698</v>
      </c>
      <c r="M169" s="61"/>
      <c r="N169" s="98"/>
      <c r="O169" s="98"/>
      <c r="P169" s="98"/>
      <c r="Q169" s="98"/>
      <c r="R169" s="154"/>
      <c r="S169" s="97">
        <f>SUM(S167:S168)</f>
        <v>1.463308259803191</v>
      </c>
      <c r="T169" s="65"/>
      <c r="U169" s="362"/>
      <c r="V169" s="97"/>
      <c r="W169" s="114">
        <f>SUM(W167:W168)</f>
        <v>20.25771461175389</v>
      </c>
      <c r="X169" s="101"/>
      <c r="Y169" s="270">
        <f t="shared" ref="Y169:AE169" si="124">SUM(Y167:Y168)</f>
        <v>0</v>
      </c>
      <c r="Z169" s="159">
        <f t="shared" si="124"/>
        <v>0.16233263519102956</v>
      </c>
      <c r="AA169" s="8">
        <f t="shared" si="124"/>
        <v>0.16233263519102956</v>
      </c>
      <c r="AB169" s="411">
        <f t="shared" si="124"/>
        <v>0.169969705</v>
      </c>
      <c r="AC169" s="159">
        <f t="shared" si="124"/>
        <v>-0.14267489278224835</v>
      </c>
      <c r="AD169" s="8">
        <f t="shared" si="124"/>
        <v>2.7294812217751652E-2</v>
      </c>
      <c r="AE169" s="271">
        <f t="shared" si="124"/>
        <v>0.18962744740878121</v>
      </c>
      <c r="AF169" s="247"/>
      <c r="AG169" s="271">
        <f>SUM(AG167:AG168)</f>
        <v>20.447342059162672</v>
      </c>
      <c r="AH169" s="236"/>
    </row>
    <row r="170" spans="1:40" ht="11.25" customHeight="1" x14ac:dyDescent="0.25">
      <c r="A170" s="59"/>
      <c r="B170" s="6"/>
      <c r="C170" s="1"/>
      <c r="D170" s="8"/>
      <c r="E170" s="6"/>
      <c r="F170" s="404"/>
      <c r="G170" s="8"/>
      <c r="H170" s="6"/>
      <c r="I170" s="1"/>
      <c r="J170" s="8"/>
      <c r="K170" s="6"/>
      <c r="L170" s="8"/>
      <c r="M170" s="6"/>
      <c r="N170" s="156"/>
      <c r="O170" s="156"/>
      <c r="P170" s="156"/>
      <c r="Q170" s="156"/>
      <c r="R170" s="155"/>
      <c r="S170" s="8"/>
      <c r="T170" s="102"/>
      <c r="U170" s="369"/>
      <c r="V170" s="8"/>
      <c r="W170" s="103"/>
      <c r="X170" s="101"/>
      <c r="Y170" s="270"/>
      <c r="Z170" s="159"/>
      <c r="AA170" s="224"/>
      <c r="AB170" s="411"/>
      <c r="AC170" s="159"/>
      <c r="AD170" s="224"/>
      <c r="AE170" s="271"/>
      <c r="AF170" s="247"/>
      <c r="AG170" s="271"/>
      <c r="AH170" s="236"/>
      <c r="AI170" s="16"/>
    </row>
    <row r="171" spans="1:40" ht="21.6" customHeight="1" x14ac:dyDescent="0.25">
      <c r="A171" s="59" t="s">
        <v>14</v>
      </c>
      <c r="B171" s="6"/>
      <c r="C171" s="1"/>
      <c r="D171" s="8"/>
      <c r="E171" s="6"/>
      <c r="F171" s="404"/>
      <c r="G171" s="8"/>
      <c r="H171" s="6"/>
      <c r="I171" s="1"/>
      <c r="J171" s="8"/>
      <c r="K171" s="6"/>
      <c r="L171" s="8"/>
      <c r="M171" s="6"/>
      <c r="N171" s="156"/>
      <c r="O171" s="156"/>
      <c r="P171" s="156"/>
      <c r="Q171" s="156"/>
      <c r="R171" s="155"/>
      <c r="S171" s="8"/>
      <c r="T171" s="102"/>
      <c r="U171" s="369"/>
      <c r="V171" s="8"/>
      <c r="W171" s="103"/>
      <c r="X171" s="101"/>
      <c r="Y171" s="270"/>
      <c r="Z171" s="159"/>
      <c r="AA171" s="224"/>
      <c r="AB171" s="411"/>
      <c r="AC171" s="159"/>
      <c r="AD171" s="224"/>
      <c r="AE171" s="271"/>
      <c r="AF171" s="247"/>
      <c r="AG171" s="271"/>
      <c r="AH171" s="236"/>
      <c r="AI171" s="16"/>
    </row>
    <row r="172" spans="1:40" ht="21.6" customHeight="1" x14ac:dyDescent="0.25">
      <c r="A172" s="59" t="s">
        <v>49</v>
      </c>
      <c r="B172" s="6">
        <f>B30+B87+B147+B167</f>
        <v>8166.1129569968416</v>
      </c>
      <c r="C172" s="1"/>
      <c r="D172" s="8">
        <f>+D30+D87+D147+D167</f>
        <v>697.36116899236208</v>
      </c>
      <c r="E172" s="6">
        <f>E30+E87+E147+E167</f>
        <v>1698.5942189419297</v>
      </c>
      <c r="F172" s="404"/>
      <c r="G172" s="8">
        <f>+G30+G87+G147+G167</f>
        <v>145.80586504516978</v>
      </c>
      <c r="H172" s="6">
        <f>H30+H87+H147+H167</f>
        <v>233.73626940811326</v>
      </c>
      <c r="I172" s="1"/>
      <c r="J172" s="8">
        <f>+J30+J87+J147+J167</f>
        <v>20.629596961323767</v>
      </c>
      <c r="K172" s="6">
        <f t="shared" ref="K172:K174" si="125">+B172+E172+H172</f>
        <v>10098.443445346884</v>
      </c>
      <c r="L172" s="8">
        <f t="shared" ref="L172:L173" si="126">+D172+G172+J172</f>
        <v>863.79663099885556</v>
      </c>
      <c r="M172" s="6">
        <f>M30+M87+M147+M167</f>
        <v>0</v>
      </c>
      <c r="N172" s="156"/>
      <c r="O172" s="156"/>
      <c r="P172" s="156"/>
      <c r="Q172" s="156"/>
      <c r="R172" s="155"/>
      <c r="S172" s="8">
        <f>S30+S87+S147+S167</f>
        <v>0</v>
      </c>
      <c r="T172" s="102">
        <f>T30+T87+T147+T167</f>
        <v>0</v>
      </c>
      <c r="U172" s="369"/>
      <c r="V172" s="8">
        <f>V30+V87+V147+V167</f>
        <v>0</v>
      </c>
      <c r="W172" s="10">
        <f>L172+S172+V172</f>
        <v>863.79663099885556</v>
      </c>
      <c r="X172" s="48"/>
      <c r="Y172" s="265">
        <f>Y30+Y87+Y147+Y167</f>
        <v>0</v>
      </c>
      <c r="Z172" s="353">
        <f>Z30+Z87+Z147+Z167</f>
        <v>17.640979742333094</v>
      </c>
      <c r="AA172" s="8">
        <f>SUM(Y172:Z172)</f>
        <v>17.640979742333094</v>
      </c>
      <c r="AB172" s="231">
        <f>AB30+AB87+AB147+AB167</f>
        <v>0</v>
      </c>
      <c r="AC172" s="353">
        <f>AC30+AC87+AC147+AC167</f>
        <v>0</v>
      </c>
      <c r="AD172" s="8">
        <f>SUM(AB172:AC172)</f>
        <v>0</v>
      </c>
      <c r="AE172" s="266">
        <f>AE30+AE87+AE147+AE167</f>
        <v>17.640979742333094</v>
      </c>
      <c r="AF172" s="247"/>
      <c r="AG172" s="266">
        <f>W172+AE172</f>
        <v>881.43761074118868</v>
      </c>
      <c r="AH172" s="236"/>
      <c r="AI172" s="16"/>
    </row>
    <row r="173" spans="1:40" ht="21.6" customHeight="1" x14ac:dyDescent="0.25">
      <c r="A173" s="59" t="s">
        <v>50</v>
      </c>
      <c r="B173" s="6">
        <f>B31+B88+B148+B168</f>
        <v>8166.1129569968416</v>
      </c>
      <c r="C173" s="1"/>
      <c r="D173" s="30">
        <f>+D31+D88+D148+D168</f>
        <v>662.6645161629192</v>
      </c>
      <c r="E173" s="6">
        <f>E31+E88+E148+E168</f>
        <v>1698.5942189419297</v>
      </c>
      <c r="F173" s="404"/>
      <c r="G173" s="30">
        <f>+G31+G88+G148+G168</f>
        <v>81.836466398761615</v>
      </c>
      <c r="H173" s="6">
        <f>H31+H88+H148+H168</f>
        <v>233.73626940811326</v>
      </c>
      <c r="I173" s="1"/>
      <c r="J173" s="30">
        <f>+J31+J88+J148+J168</f>
        <v>6.9496237672139811</v>
      </c>
      <c r="K173" s="6">
        <f t="shared" si="125"/>
        <v>10098.443445346884</v>
      </c>
      <c r="L173" s="30">
        <f t="shared" si="126"/>
        <v>751.45060632889476</v>
      </c>
      <c r="M173" s="6">
        <f>M31+M88+M148+M168</f>
        <v>11438.248385349494</v>
      </c>
      <c r="N173" s="156"/>
      <c r="O173" s="156"/>
      <c r="P173" s="156"/>
      <c r="Q173" s="156"/>
      <c r="R173" s="155"/>
      <c r="S173" s="30">
        <f>S31+S88+S148+S168</f>
        <v>111.86725737327184</v>
      </c>
      <c r="T173" s="6">
        <f>T31+T88+T148+T168</f>
        <v>6.4714514689612628</v>
      </c>
      <c r="U173" s="369"/>
      <c r="V173" s="30">
        <f>V31+V88+V148+V168</f>
        <v>136.70431614265502</v>
      </c>
      <c r="W173" s="90">
        <f>L173+S173+V173</f>
        <v>1000.0221798448216</v>
      </c>
      <c r="X173" s="50"/>
      <c r="Y173" s="268">
        <f>Y31+Y88+Y148+Y168</f>
        <v>0</v>
      </c>
      <c r="Z173" s="402">
        <f>Z31+Z88+Z148+Z168</f>
        <v>0</v>
      </c>
      <c r="AA173" s="30">
        <f>SUM(Y173:Z173)</f>
        <v>0</v>
      </c>
      <c r="AB173" s="401">
        <f>AB31+AB88+AB148+AB168</f>
        <v>63.372798896999996</v>
      </c>
      <c r="AC173" s="402">
        <f>AC31+AC88+AC148+AC168</f>
        <v>1.0822218475433669</v>
      </c>
      <c r="AD173" s="30">
        <f>SUM(AB173:AC173)</f>
        <v>64.455020744543361</v>
      </c>
      <c r="AE173" s="293">
        <f>AE31+AE88+AE148+AE168</f>
        <v>64.455020744543361</v>
      </c>
      <c r="AF173" s="247"/>
      <c r="AG173" s="293">
        <f>W173+AE173</f>
        <v>1064.4772005893649</v>
      </c>
      <c r="AH173" s="236"/>
      <c r="AI173" s="16"/>
    </row>
    <row r="174" spans="1:40" ht="22.5" customHeight="1" thickBot="1" x14ac:dyDescent="0.3">
      <c r="A174" s="377" t="s">
        <v>14</v>
      </c>
      <c r="B174" s="378">
        <f>B32+B89+B149+B169</f>
        <v>8166.1129569968416</v>
      </c>
      <c r="C174" s="379"/>
      <c r="D174" s="380">
        <f>SUM(D172:D173)</f>
        <v>1360.0256851552813</v>
      </c>
      <c r="E174" s="378">
        <f>E32+E89+E149+E169</f>
        <v>1698.5942189419297</v>
      </c>
      <c r="F174" s="381"/>
      <c r="G174" s="380">
        <f>SUM(G172:G173)</f>
        <v>227.6423314439314</v>
      </c>
      <c r="H174" s="378">
        <f>H32+H89+H149+H169</f>
        <v>233.73626940811326</v>
      </c>
      <c r="I174" s="379"/>
      <c r="J174" s="380">
        <f>SUM(J172:J173)</f>
        <v>27.579220728537749</v>
      </c>
      <c r="K174" s="429">
        <f t="shared" si="125"/>
        <v>10098.443445346884</v>
      </c>
      <c r="L174" s="380">
        <f>+D174+G174+J174</f>
        <v>1615.2472373277506</v>
      </c>
      <c r="M174" s="382">
        <f>SUM(M172:M173)</f>
        <v>11438.248385349494</v>
      </c>
      <c r="N174" s="383"/>
      <c r="O174" s="383"/>
      <c r="P174" s="383"/>
      <c r="Q174" s="383"/>
      <c r="R174" s="384"/>
      <c r="S174" s="385">
        <f>SUM(S172:S173)</f>
        <v>111.86725737327184</v>
      </c>
      <c r="T174" s="386">
        <f>SUM(T172:T173)</f>
        <v>6.4714514689612628</v>
      </c>
      <c r="U174" s="387"/>
      <c r="V174" s="380">
        <f>SUM(V172:V173)</f>
        <v>136.70431614265502</v>
      </c>
      <c r="W174" s="388">
        <f>SUM(W172:W173)</f>
        <v>1863.8188108436771</v>
      </c>
      <c r="X174" s="389"/>
      <c r="Y174" s="390">
        <f t="shared" ref="Y174:AE174" si="127">SUM(Y172:Y173)</f>
        <v>0</v>
      </c>
      <c r="Z174" s="391">
        <f t="shared" si="127"/>
        <v>17.640979742333094</v>
      </c>
      <c r="AA174" s="380">
        <f t="shared" si="127"/>
        <v>17.640979742333094</v>
      </c>
      <c r="AB174" s="392">
        <f t="shared" si="127"/>
        <v>63.372798896999996</v>
      </c>
      <c r="AC174" s="393">
        <f t="shared" si="127"/>
        <v>1.0822218475433669</v>
      </c>
      <c r="AD174" s="380">
        <f t="shared" si="127"/>
        <v>64.455020744543361</v>
      </c>
      <c r="AE174" s="395">
        <f t="shared" si="127"/>
        <v>82.096000486876449</v>
      </c>
      <c r="AF174" s="396"/>
      <c r="AG174" s="395">
        <f>SUM(AG172:AG173)</f>
        <v>1945.9148113305537</v>
      </c>
      <c r="AH174" s="236"/>
      <c r="AI174" s="16"/>
    </row>
    <row r="175" spans="1:40" ht="22.5" customHeight="1" x14ac:dyDescent="0.25">
      <c r="B175" s="156"/>
      <c r="C175" s="157"/>
      <c r="D175" s="158"/>
      <c r="E175" s="19"/>
      <c r="F175" s="157"/>
      <c r="G175" s="19"/>
      <c r="H175" s="19"/>
      <c r="I175" s="157"/>
      <c r="J175" s="19"/>
      <c r="K175" s="156"/>
      <c r="L175" s="158"/>
      <c r="M175" s="156"/>
      <c r="N175" s="156"/>
      <c r="O175" s="156"/>
      <c r="P175" s="156"/>
      <c r="Q175" s="156"/>
      <c r="R175" s="155"/>
      <c r="S175" s="158"/>
      <c r="T175" s="19"/>
      <c r="U175" s="19"/>
      <c r="V175" s="19"/>
      <c r="W175" s="159"/>
      <c r="X175" s="159"/>
      <c r="AF175" s="16"/>
      <c r="AH175" s="236"/>
      <c r="AI175" s="16"/>
    </row>
    <row r="176" spans="1:40" ht="22.5" hidden="1" customHeight="1" x14ac:dyDescent="0.2">
      <c r="A176" s="16" t="s">
        <v>90</v>
      </c>
      <c r="B176" s="156">
        <f>B174-'2027 at 2026 Rates'!B174</f>
        <v>0</v>
      </c>
      <c r="C176" s="157"/>
      <c r="D176" s="156">
        <f>D174-'2027 at 2026 Rates'!E174</f>
        <v>-338.56853378664846</v>
      </c>
      <c r="E176" s="156">
        <f>E174-'2027 at 2026 Rates'!E174</f>
        <v>0</v>
      </c>
      <c r="F176" s="157"/>
      <c r="G176" s="156"/>
      <c r="H176" s="156"/>
      <c r="I176" s="157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9"/>
      <c r="V176" s="156"/>
      <c r="W176" s="156"/>
      <c r="X176" s="156"/>
      <c r="AA176" s="413">
        <f>AA174-'2027 at 2026 Rates'!AA174</f>
        <v>0</v>
      </c>
      <c r="AC176" s="296"/>
      <c r="AF176" s="16"/>
      <c r="AH176" s="236"/>
      <c r="AI176" s="16"/>
    </row>
    <row r="177" spans="11:23" ht="22.5" hidden="1" customHeight="1" x14ac:dyDescent="0.2"/>
    <row r="178" spans="11:23" ht="22.5" hidden="1" customHeight="1" x14ac:dyDescent="0.2"/>
    <row r="179" spans="11:23" ht="22.5" hidden="1" customHeight="1" x14ac:dyDescent="0.2"/>
    <row r="180" spans="11:23" ht="22.5" hidden="1" customHeight="1" x14ac:dyDescent="0.2"/>
    <row r="181" spans="11:23" ht="22.5" customHeight="1" x14ac:dyDescent="0.25">
      <c r="K181" s="314"/>
      <c r="L181" s="314"/>
      <c r="M181" s="430"/>
      <c r="T181" s="314"/>
      <c r="V181" s="314"/>
      <c r="W181" s="315"/>
    </row>
  </sheetData>
  <mergeCells count="18">
    <mergeCell ref="A2:A3"/>
    <mergeCell ref="B2:D2"/>
    <mergeCell ref="E2:G2"/>
    <mergeCell ref="H2:J2"/>
    <mergeCell ref="K2:L2"/>
    <mergeCell ref="N4:N5"/>
    <mergeCell ref="O4:O5"/>
    <mergeCell ref="P4:P5"/>
    <mergeCell ref="M2:S2"/>
    <mergeCell ref="AF4:AG5"/>
    <mergeCell ref="Q4:Q5"/>
    <mergeCell ref="R4:R5"/>
    <mergeCell ref="T2:V2"/>
    <mergeCell ref="W2:W5"/>
    <mergeCell ref="Y2:AE2"/>
    <mergeCell ref="N3:R3"/>
    <mergeCell ref="Y3:AA4"/>
    <mergeCell ref="AB3:AD4"/>
  </mergeCells>
  <printOptions horizontalCentered="1" verticalCentered="1"/>
  <pageMargins left="0.25" right="0.25" top="0.75" bottom="0.75" header="0.3" footer="0.3"/>
  <pageSetup paperSize="17" scale="20" fitToHeight="3" orientation="landscape" r:id="rId1"/>
  <headerFooter alignWithMargins="0"/>
  <rowBreaks count="1" manualBreakCount="1">
    <brk id="174" max="40" man="1"/>
  </rowBreaks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Percent increase in summary</vt:lpstr>
      <vt:lpstr>Percent increase with LI Breakd</vt:lpstr>
      <vt:lpstr>Revenue Details</vt:lpstr>
      <vt:lpstr>2027 at 2026 Rates</vt:lpstr>
      <vt:lpstr>2027 at 2027 Rates</vt:lpstr>
      <vt:lpstr>'Percent increase in summary'!_Ref90464859</vt:lpstr>
      <vt:lpstr>'2027 at 2026 Rates'!Print_Area</vt:lpstr>
      <vt:lpstr>'2027 at 2027 Rates'!Print_Area</vt:lpstr>
      <vt:lpstr>'Percent increase with LI Breakd'!Print_Area</vt:lpstr>
      <vt:lpstr>'Revenue Details'!Print_Area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2026-10-01T14:55:20Z</dcterms:created>
  <dcterms:modified xsi:type="dcterms:W3CDTF">2026-10-01T14:56:05Z</dcterms:modified>
  <cp:category/>
  <cp:contentStatus/>
</cp:coreProperties>
</file>